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</sheets>
  <definedNames>
    <definedName name="_xlnm.Print_Area" localSheetId="0">'Aktif'!$A$1:$J$53</definedName>
    <definedName name="_xlnm.Print_Area" localSheetId="6">'Cash flow'!$A$1:$F$70</definedName>
    <definedName name="_xlnm.Print_Area" localSheetId="5">'Equity'!$A$2:$S$72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'PL'!$A$1:$F$90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<sst xmlns="http://schemas.openxmlformats.org/spreadsheetml/2006/main" count="692" uniqueCount="442">
  <si>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</si>
  <si>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</si>
  <si>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</si>
  <si>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</si>
  <si>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</si>
  <si>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</si>
  <si>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</si>
  <si>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</si>
  <si>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</si>
  <si>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</si>
  <si>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</si>
  <si>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</si>
  <si>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</si>
  <si>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</si>
  <si>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</si>
  <si>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</si>
  <si>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</si>
  <si>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</si>
  <si>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</si>
  <si>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</si>
  <si>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</si>
  <si>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</si>
  <si>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</si>
  <si>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</si>
  <si>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</si>
  <si>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</si>
  <si>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</si>
  <si>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</si>
  <si>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</si>
  <si>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</si>
  <si>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</si>
  <si>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</si>
  <si>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</si>
  <si>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</si>
  <si>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</si>
  <si>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</si>
  <si>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</si>
  <si>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</si>
  <si>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</si>
  <si>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</si>
  <si>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</si>
  <si>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</si>
  <si>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</si>
  <si>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</si>
  <si>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</si>
  <si>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</si>
  <si>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</si>
  <si>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</si>
  <si>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</si>
  <si>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</si>
  <si>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</si>
  <si>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</si>
  <si>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</si>
  <si>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</si>
  <si>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</si>
  <si>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</si>
  <si>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</si>
  <si>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</si>
  <si>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</si>
  <si>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</si>
  <si>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</si>
  <si>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</si>
  <si>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</si>
  <si>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</si>
  <si>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</si>
  <si>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</si>
  <si>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</si>
  <si>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</si>
  <si>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</si>
  <si>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</si>
  <si>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</si>
  <si>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</si>
  <si>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</si>
  <si>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</si>
  <si>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</si>
  <si>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</si>
  <si>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</si>
  <si>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</si>
  <si>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</si>
  <si>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</si>
  <si>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</si>
  <si>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</si>
  <si>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</si>
  <si>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</si>
  <si>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</si>
  <si>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</si>
  <si>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</si>
  <si>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</si>
  <si>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</si>
  <si>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</si>
  <si>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</si>
  <si>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</si>
  <si>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</si>
  <si>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</si>
  <si>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</si>
  <si>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</si>
  <si>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</si>
  <si>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</si>
  <si>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</si>
  <si>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</si>
  <si>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</si>
  <si>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</si>
  <si>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</si>
  <si>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</si>
  <si>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</si>
  <si>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</si>
  <si>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</si>
  <si>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</si>
  <si>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</si>
  <si>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</si>
  <si>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</si>
  <si>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</si>
  <si>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</si>
  <si>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</si>
  <si>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</si>
  <si>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</si>
  <si>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</si>
  <si>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</si>
  <si>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</si>
  <si>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</si>
  <si>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</si>
  <si>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</si>
  <si>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</si>
  <si>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</si>
  <si>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</si>
  <si>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</si>
  <si>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</si>
  <si>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</si>
  <si>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</si>
  <si>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</si>
  <si>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</si>
  <si>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</si>
  <si>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</si>
  <si>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</si>
  <si>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</si>
  <si>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</si>
  <si>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</si>
  <si>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</si>
  <si>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</si>
  <si>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</si>
  <si>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</si>
  <si>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</si>
  <si>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</si>
  <si>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</si>
  <si>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</si>
  <si>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</si>
  <si>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</si>
  <si>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</si>
  <si>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</si>
  <si>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</si>
  <si>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</si>
  <si>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</si>
  <si>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</si>
  <si>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</si>
  <si>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</si>
  <si>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</si>
  <si>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</si>
  <si>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</si>
  <si>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</si>
  <si>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</si>
  <si>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</si>
  <si>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</si>
  <si>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</si>
  <si>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</si>
  <si>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</si>
  <si>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</si>
  <si>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</si>
  <si>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</si>
  <si>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</si>
  <si>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</si>
  <si>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</si>
  <si>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</si>
  <si>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</si>
  <si>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</si>
  <si>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</si>
  <si>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</si>
  <si>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</si>
  <si>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</si>
  <si>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</si>
  <si>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</si>
  <si>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</si>
  <si>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</si>
  <si>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</si>
  <si>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</si>
  <si>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</si>
  <si>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</si>
  <si>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</si>
  <si>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</si>
  <si>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</si>
  <si>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</si>
  <si>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</si>
  <si>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</si>
  <si>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</si>
  <si>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</si>
  <si>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</si>
  <si>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</si>
  <si>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</si>
  <si>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</si>
  <si>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</si>
  <si>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</si>
  <si>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</si>
  <si>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</si>
  <si>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</si>
  <si>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</si>
  <si>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</si>
  <si>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</si>
  <si>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</si>
  <si>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</si>
  <si>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</si>
  <si>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</si>
  <si>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</si>
  <si>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</si>
  <si>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</si>
  <si>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</si>
  <si>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</si>
  <si>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</si>
  <si>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</si>
  <si>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</si>
  <si>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</si>
  <si>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</si>
  <si>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</si>
  <si>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</si>
  <si>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</si>
  <si>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</si>
  <si>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</si>
  <si>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</si>
  <si>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</si>
  <si>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</si>
  <si>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</si>
  <si>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</si>
  <si>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</si>
  <si>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</si>
  <si>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</si>
  <si>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</si>
  <si>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</si>
  <si>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</si>
  <si>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</si>
  <si>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</si>
  <si>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</si>
  <si>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</si>
  <si>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</si>
  <si>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</si>
  <si>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</si>
  <si>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</si>
  <si>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</si>
  <si>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</si>
  <si>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</si>
  <si>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</si>
  <si>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</si>
  <si>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</si>
  <si>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</si>
  <si>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</si>
  <si>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</si>
  <si>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</si>
  <si>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</si>
  <si>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</si>
  <si>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</si>
  <si>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</si>
  <si>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</si>
  <si>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</si>
  <si>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</si>
  <si>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</si>
  <si>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</si>
  <si>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</si>
  <si>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</si>
  <si>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</si>
  <si>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</si>
  <si>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</si>
  <si>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</si>
  <si>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</si>
  <si>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</si>
  <si>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</si>
  <si>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</si>
  <si>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</si>
  <si>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</si>
  <si>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</si>
  <si>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</si>
  <si>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</si>
  <si>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</si>
  <si>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</si>
  <si>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</si>
  <si>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</si>
  <si>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</si>
  <si>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</si>
  <si>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</si>
  <si>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</si>
  <si>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</si>
  <si>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</si>
  <si>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</si>
  <si>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</si>
  <si>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</si>
  <si>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</si>
  <si>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</si>
  <si>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</si>
  <si>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</si>
  <si>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</si>
  <si>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</si>
  <si>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</si>
  <si>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</si>
  <si>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</si>
  <si>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</si>
  <si>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</si>
  <si>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</si>
  <si>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</si>
  <si>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</si>
  <si>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</si>
  <si>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</si>
  <si>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</si>
  <si>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</si>
  <si>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</si>
  <si>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</si>
  <si>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</si>
  <si>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</si>
  <si>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</si>
  <si>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</si>
  <si>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</si>
  <si>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</si>
  <si>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</si>
  <si>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</si>
  <si>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</si>
  <si>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</si>
  <si>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</si>
  <si>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</si>
  <si>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</si>
  <si>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</si>
  <si>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</si>
  <si>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</si>
  <si>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</si>
  <si>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</si>
  <si>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</si>
  <si>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</si>
  <si>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</si>
  <si>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</si>
  <si>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</si>
  <si>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</si>
  <si>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</si>
  <si>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</si>
  <si>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</si>
  <si>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</si>
  <si>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</si>
  <si>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</si>
  <si>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</si>
  <si>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</si>
  <si>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</si>
  <si>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</si>
  <si>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</si>
  <si>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</si>
  <si>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</si>
  <si>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</si>
  <si>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</si>
  <si>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</si>
  <si>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</si>
  <si>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</si>
  <si>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</si>
  <si>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</si>
  <si>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</si>
  <si>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</si>
  <si>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</si>
  <si>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</si>
  <si>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</si>
  <si>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</si>
  <si>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</si>
  <si>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</si>
  <si>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</si>
  <si>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</si>
  <si>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</si>
  <si>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</si>
  <si>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</si>
  <si>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</si>
  <si>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</si>
  <si>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</si>
  <si>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</si>
  <si>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</si>
  <si>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</si>
  <si>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</si>
  <si>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</si>
  <si>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</si>
  <si>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</si>
  <si>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</si>
  <si>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</si>
  <si>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</si>
  <si>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</si>
  <si>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</si>
  <si>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</si>
  <si>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</si>
  <si>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</si>
  <si>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</si>
  <si>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</si>
  <si>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</si>
  <si>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</si>
  <si>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</si>
  <si>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</si>
  <si>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</si>
  <si>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</si>
  <si>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</si>
  <si>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</si>
  <si>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</si>
  <si>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</si>
  <si>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</si>
  <si>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</si>
  <si>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</si>
  <si>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</si>
  <si>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</si>
  <si>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</si>
  <si>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</si>
  <si>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</si>
  <si>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</si>
  <si>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</si>
  <si>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</si>
  <si>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</si>
  <si>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</si>
  <si>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</si>
  <si>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</si>
  <si>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</si>
  <si>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</si>
  <si>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</si>
  <si>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 xml:space="preserve">Kontrol : </t>
  </si>
  <si>
    <t>TMS 8 Uyarınca Yapılan Düzeltmeler</t>
  </si>
  <si>
    <t>Muhasebe Politikasında Yapılan Değişikliklerin Etkisi</t>
  </si>
  <si>
    <t>Yeni Bakiye</t>
  </si>
  <si>
    <t>GARANTİ FAKTORİNG HİZMETLERİ A.Ş.</t>
  </si>
  <si>
    <t>ÖNCEKİ DÖNEM</t>
  </si>
  <si>
    <t>Dönem Başı Bakiyesi (Önceden Raporlanan)</t>
  </si>
  <si>
    <t>Hataların Düzeltilmesinin Etkisi (Not 2.6)</t>
  </si>
  <si>
    <t>XIX.</t>
  </si>
  <si>
    <t>19.1</t>
  </si>
  <si>
    <t>19.2</t>
  </si>
  <si>
    <t>19.3</t>
  </si>
  <si>
    <t>CARİ DÖNEM</t>
  </si>
  <si>
    <t>Bağımsız Denetimden Geçmemiş</t>
  </si>
  <si>
    <t>Bin Adet Hisse Başına Kar/ (Zarar) (Kuruş)</t>
  </si>
  <si>
    <t xml:space="preserve"> 31 Aralık 2012</t>
  </si>
  <si>
    <t>31 MART 2013 TARİHİ İTİBARIYLA BİLANÇO</t>
  </si>
  <si>
    <t xml:space="preserve"> 31 Mart 2013</t>
  </si>
  <si>
    <t>31 MART 2013 TARİHİ İTİBARIYLA NAZIM HESAPLAR TABLOSU</t>
  </si>
  <si>
    <t>1 Ocak - 31 Mart 2013</t>
  </si>
  <si>
    <t>1 Ocak - 31 Mart 2012</t>
  </si>
  <si>
    <t>Dönem Sonu Bakiyesi  (31 Mart 2012) (I+II+III+...+XV+XVI+XVII)</t>
  </si>
  <si>
    <t>Dönem Sonu Bakiyesi  (31 Mart 2013) (I+II+III+...+XV+XVI+XVII)</t>
  </si>
  <si>
    <t>(Bağımsız Denetimden Geçmemiş)</t>
  </si>
  <si>
    <t>Önceki Dönem Sonu Bakiyesi (31 Aralık 2012)</t>
  </si>
  <si>
    <t>31 MART 2013 TARİHİNDE SONA EREN ARA HESAP DÖNEMİNE AİT</t>
  </si>
</sst>
</file>

<file path=xl/styles.xml><?xml version="1.0" encoding="utf-8"?>
<styleSheet xmlns="http://schemas.openxmlformats.org/spreadsheetml/2006/main">
  <numFmts count="10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</numFmts>
  <fonts count="167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0"/>
      <name val="Times New Roman TUR"/>
      <family val="0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9" fontId="37" fillId="0" borderId="1" applyFill="0" applyBorder="0" applyProtection="0">
      <alignment horizontal="right"/>
    </xf>
    <xf numFmtId="180" fontId="37" fillId="0" borderId="1" applyFill="0" applyBorder="0" applyProtection="0">
      <alignment horizontal="right"/>
    </xf>
    <xf numFmtId="181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6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2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0" fontId="26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7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40" fillId="0" borderId="0" applyFont="0" applyFill="0" applyBorder="0" applyAlignment="0" applyProtection="0"/>
    <xf numFmtId="185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9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8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5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2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7" fillId="0" borderId="0" applyFont="0" applyFill="0" applyBorder="0" applyAlignment="0" applyProtection="0"/>
    <xf numFmtId="186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2" fillId="0" borderId="0" applyFont="0" applyFill="0" applyBorder="0" applyAlignment="0" applyProtection="0"/>
    <xf numFmtId="177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3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6" fillId="16" borderId="0">
      <alignment/>
      <protection/>
    </xf>
    <xf numFmtId="184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4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1" fontId="31" fillId="0" borderId="0" applyFont="0" applyFill="0" applyBorder="0" applyAlignment="0" applyProtection="0"/>
    <xf numFmtId="195" fontId="42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90" fontId="26" fillId="0" borderId="0" applyFont="0" applyFill="0" applyBorder="0" applyAlignment="0" applyProtection="0"/>
    <xf numFmtId="183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31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9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7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5" fontId="31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10" fontId="31" fillId="0" borderId="0">
      <alignment horizontal="center"/>
      <protection/>
    </xf>
    <xf numFmtId="0" fontId="150" fillId="17" borderId="0" applyNumberFormat="0" applyBorder="0" applyAlignment="0" applyProtection="0"/>
    <xf numFmtId="0" fontId="150" fillId="18" borderId="0" applyNumberFormat="0" applyBorder="0" applyAlignment="0" applyProtection="0"/>
    <xf numFmtId="0" fontId="150" fillId="19" borderId="0" applyNumberFormat="0" applyBorder="0" applyAlignment="0" applyProtection="0"/>
    <xf numFmtId="0" fontId="150" fillId="20" borderId="0" applyNumberFormat="0" applyBorder="0" applyAlignment="0" applyProtection="0"/>
    <xf numFmtId="0" fontId="150" fillId="21" borderId="0" applyNumberFormat="0" applyBorder="0" applyAlignment="0" applyProtection="0"/>
    <xf numFmtId="0" fontId="150" fillId="22" borderId="0" applyNumberFormat="0" applyBorder="0" applyAlignment="0" applyProtection="0"/>
    <xf numFmtId="43" fontId="35" fillId="0" borderId="0" applyFont="0" applyFill="0" applyBorder="0" applyAlignment="0" applyProtection="0"/>
    <xf numFmtId="187" fontId="4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50" fillId="23" borderId="0" applyNumberFormat="0" applyBorder="0" applyAlignment="0" applyProtection="0"/>
    <xf numFmtId="0" fontId="150" fillId="24" borderId="0" applyNumberFormat="0" applyBorder="0" applyAlignment="0" applyProtection="0"/>
    <xf numFmtId="0" fontId="150" fillId="25" borderId="0" applyNumberFormat="0" applyBorder="0" applyAlignment="0" applyProtection="0"/>
    <xf numFmtId="0" fontId="150" fillId="26" borderId="0" applyNumberFormat="0" applyBorder="0" applyAlignment="0" applyProtection="0"/>
    <xf numFmtId="0" fontId="150" fillId="27" borderId="0" applyNumberFormat="0" applyBorder="0" applyAlignment="0" applyProtection="0"/>
    <xf numFmtId="0" fontId="150" fillId="28" borderId="0" applyNumberFormat="0" applyBorder="0" applyAlignment="0" applyProtection="0"/>
    <xf numFmtId="0" fontId="151" fillId="29" borderId="0" applyNumberFormat="0" applyBorder="0" applyAlignment="0" applyProtection="0"/>
    <xf numFmtId="0" fontId="151" fillId="30" borderId="0" applyNumberFormat="0" applyBorder="0" applyAlignment="0" applyProtection="0"/>
    <xf numFmtId="0" fontId="151" fillId="31" borderId="0" applyNumberFormat="0" applyBorder="0" applyAlignment="0" applyProtection="0"/>
    <xf numFmtId="0" fontId="151" fillId="32" borderId="0" applyNumberFormat="0" applyBorder="0" applyAlignment="0" applyProtection="0"/>
    <xf numFmtId="0" fontId="151" fillId="33" borderId="0" applyNumberFormat="0" applyBorder="0" applyAlignment="0" applyProtection="0"/>
    <xf numFmtId="0" fontId="151" fillId="34" borderId="0" applyNumberFormat="0" applyBorder="0" applyAlignment="0" applyProtection="0"/>
    <xf numFmtId="0" fontId="50" fillId="0" borderId="0" applyNumberFormat="0" applyFill="0" applyBorder="0">
      <alignment/>
      <protection/>
    </xf>
    <xf numFmtId="3" fontId="51" fillId="0" borderId="0">
      <alignment/>
      <protection/>
    </xf>
    <xf numFmtId="19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151" fillId="35" borderId="0" applyNumberFormat="0" applyBorder="0" applyAlignment="0" applyProtection="0"/>
    <xf numFmtId="0" fontId="151" fillId="36" borderId="0" applyNumberFormat="0" applyBorder="0" applyAlignment="0" applyProtection="0"/>
    <xf numFmtId="0" fontId="151" fillId="37" borderId="0" applyNumberFormat="0" applyBorder="0" applyAlignment="0" applyProtection="0"/>
    <xf numFmtId="0" fontId="151" fillId="38" borderId="0" applyNumberFormat="0" applyBorder="0" applyAlignment="0" applyProtection="0"/>
    <xf numFmtId="0" fontId="151" fillId="39" borderId="0" applyNumberFormat="0" applyBorder="0" applyAlignment="0" applyProtection="0"/>
    <xf numFmtId="0" fontId="151" fillId="40" borderId="0" applyNumberFormat="0" applyBorder="0" applyAlignment="0" applyProtection="0"/>
    <xf numFmtId="0" fontId="52" fillId="0" borderId="0">
      <alignment/>
      <protection/>
    </xf>
    <xf numFmtId="0" fontId="32" fillId="0" borderId="2" applyNumberFormat="0" applyFont="0" applyBorder="0" applyAlignment="0">
      <protection locked="0"/>
    </xf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4" fillId="0" borderId="0">
      <alignment horizontal="left"/>
      <protection/>
    </xf>
    <xf numFmtId="0" fontId="55" fillId="0" borderId="0">
      <alignment horizontal="center" wrapText="1"/>
      <protection locked="0"/>
    </xf>
    <xf numFmtId="0" fontId="31" fillId="0" borderId="0" applyFont="0" applyBorder="0" applyAlignment="0">
      <protection/>
    </xf>
    <xf numFmtId="200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52" fillId="41" borderId="0" applyNumberFormat="0" applyBorder="0" applyAlignment="0" applyProtection="0"/>
    <xf numFmtId="0" fontId="56" fillId="0" borderId="3" applyNumberFormat="0" applyFill="0" applyAlignment="0" applyProtection="0"/>
    <xf numFmtId="37" fontId="57" fillId="0" borderId="0">
      <alignment horizontal="centerContinuous" wrapText="1"/>
      <protection/>
    </xf>
    <xf numFmtId="201" fontId="58" fillId="42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20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31" fillId="0" borderId="0">
      <alignment/>
      <protection/>
    </xf>
    <xf numFmtId="0" fontId="62" fillId="0" borderId="8" applyNumberFormat="0" applyBorder="0" applyAlignment="0" applyProtection="0"/>
    <xf numFmtId="0" fontId="63" fillId="43" borderId="8" applyNumberFormat="0" applyBorder="0" applyAlignment="0" applyProtection="0"/>
    <xf numFmtId="38" fontId="31" fillId="44" borderId="2">
      <alignment/>
      <protection locked="0"/>
    </xf>
    <xf numFmtId="176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6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3" fontId="64" fillId="0" borderId="0" applyFill="0" applyBorder="0" applyAlignment="0">
      <protection/>
    </xf>
    <xf numFmtId="204" fontId="64" fillId="0" borderId="0" applyFill="0" applyBorder="0" applyAlignment="0">
      <protection/>
    </xf>
    <xf numFmtId="205" fontId="64" fillId="0" borderId="0" applyFill="0" applyBorder="0" applyAlignment="0">
      <protection/>
    </xf>
    <xf numFmtId="206" fontId="64" fillId="0" borderId="0" applyFill="0" applyBorder="0" applyAlignment="0">
      <protection/>
    </xf>
    <xf numFmtId="207" fontId="64" fillId="0" borderId="0" applyFill="0" applyBorder="0" applyAlignment="0">
      <protection/>
    </xf>
    <xf numFmtId="203" fontId="64" fillId="0" borderId="0" applyFill="0" applyBorder="0" applyAlignment="0">
      <protection/>
    </xf>
    <xf numFmtId="208" fontId="64" fillId="0" borderId="0" applyFill="0" applyBorder="0" applyAlignment="0">
      <protection/>
    </xf>
    <xf numFmtId="204" fontId="64" fillId="0" borderId="0" applyFill="0" applyBorder="0" applyAlignment="0">
      <protection/>
    </xf>
    <xf numFmtId="0" fontId="153" fillId="46" borderId="11" applyNumberFormat="0" applyAlignment="0" applyProtection="0"/>
    <xf numFmtId="0" fontId="31" fillId="0" borderId="0">
      <alignment/>
      <protection/>
    </xf>
    <xf numFmtId="0" fontId="154" fillId="47" borderId="12" applyNumberFormat="0" applyAlignment="0" applyProtection="0"/>
    <xf numFmtId="0" fontId="65" fillId="0" borderId="13">
      <alignment horizontal="center"/>
      <protection/>
    </xf>
    <xf numFmtId="43" fontId="0" fillId="0" borderId="0" applyFont="0" applyFill="0" applyBorder="0" applyAlignment="0" applyProtection="0"/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209" fontId="66" fillId="0" borderId="0">
      <alignment/>
      <protection/>
    </xf>
    <xf numFmtId="41" fontId="0" fillId="0" borderId="0" applyFont="0" applyFill="0" applyBorder="0" applyAlignment="0" applyProtection="0"/>
    <xf numFmtId="175" fontId="35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7" fillId="0" borderId="0">
      <alignment/>
      <protection/>
    </xf>
    <xf numFmtId="0" fontId="67" fillId="0" borderId="0" applyNumberFormat="0" applyAlignment="0">
      <protection/>
    </xf>
    <xf numFmtId="0" fontId="68" fillId="0" borderId="0" applyNumberFormat="0" applyAlignment="0">
      <protection/>
    </xf>
    <xf numFmtId="21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14" fontId="40" fillId="0" borderId="0" applyFont="0" applyFill="0" applyBorder="0" applyAlignment="0" applyProtection="0"/>
    <xf numFmtId="0" fontId="69" fillId="16" borderId="2" applyNumberFormat="0" applyBorder="0" applyAlignment="0" applyProtection="0"/>
    <xf numFmtId="215" fontId="31" fillId="43" borderId="0" applyFont="0" applyBorder="0">
      <alignment/>
      <protection/>
    </xf>
    <xf numFmtId="0" fontId="70" fillId="0" borderId="0">
      <alignment/>
      <protection/>
    </xf>
    <xf numFmtId="0" fontId="71" fillId="43" borderId="14" applyNumberFormat="0" applyAlignment="0" applyProtection="0"/>
    <xf numFmtId="0" fontId="72" fillId="43" borderId="0">
      <alignment/>
      <protection/>
    </xf>
    <xf numFmtId="15" fontId="2" fillId="0" borderId="0">
      <alignment/>
      <protection/>
    </xf>
    <xf numFmtId="14" fontId="64" fillId="0" borderId="0" applyFill="0" applyBorder="0" applyAlignment="0">
      <protection/>
    </xf>
    <xf numFmtId="216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31" fillId="0" borderId="0" applyFont="0" applyFill="0" applyBorder="0" applyAlignment="0" applyProtection="0"/>
    <xf numFmtId="203" fontId="74" fillId="0" borderId="0" applyFill="0" applyBorder="0" applyAlignment="0">
      <protection/>
    </xf>
    <xf numFmtId="204" fontId="74" fillId="0" borderId="0" applyFill="0" applyBorder="0" applyAlignment="0">
      <protection/>
    </xf>
    <xf numFmtId="203" fontId="74" fillId="0" borderId="0" applyFill="0" applyBorder="0" applyAlignment="0">
      <protection/>
    </xf>
    <xf numFmtId="208" fontId="74" fillId="0" borderId="0" applyFill="0" applyBorder="0" applyAlignment="0">
      <protection/>
    </xf>
    <xf numFmtId="204" fontId="74" fillId="0" borderId="0" applyFill="0" applyBorder="0" applyAlignment="0">
      <protection/>
    </xf>
    <xf numFmtId="0" fontId="75" fillId="0" borderId="0" applyNumberFormat="0" applyAlignment="0">
      <protection/>
    </xf>
    <xf numFmtId="3" fontId="76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7" fillId="0" borderId="16">
      <alignment horizontal="center"/>
      <protection/>
    </xf>
    <xf numFmtId="217" fontId="78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74" fontId="155" fillId="0" borderId="0" applyNumberFormat="0" applyFill="0" applyBorder="0" applyAlignment="0" applyProtection="0"/>
    <xf numFmtId="218" fontId="31" fillId="0" borderId="0" applyFont="0" applyFill="0" applyBorder="0" applyAlignment="0" applyProtection="0"/>
    <xf numFmtId="219" fontId="31" fillId="0" borderId="0" applyFont="0" applyFill="0" applyBorder="0" applyAlignment="0" applyProtection="0"/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0" fontId="79" fillId="0" borderId="0">
      <alignment/>
      <protection locked="0"/>
    </xf>
    <xf numFmtId="0" fontId="81" fillId="0" borderId="0">
      <alignment/>
      <protection/>
    </xf>
    <xf numFmtId="0" fontId="9" fillId="0" borderId="0" applyNumberFormat="0" applyFill="0" applyBorder="0" applyAlignment="0" applyProtection="0"/>
    <xf numFmtId="221" fontId="82" fillId="0" borderId="0" applyFill="0" applyBorder="0" applyProtection="0">
      <alignment horizontal="centerContinuous"/>
    </xf>
    <xf numFmtId="43" fontId="83" fillId="0" borderId="0" applyNumberFormat="0" applyFill="0" applyBorder="0" applyAlignment="0" applyProtection="0"/>
    <xf numFmtId="0" fontId="69" fillId="48" borderId="2" applyNumberFormat="0" applyBorder="0" applyAlignment="0" applyProtection="0"/>
    <xf numFmtId="0" fontId="84" fillId="7" borderId="17" applyNumberFormat="0" applyAlignment="0" applyProtection="0"/>
    <xf numFmtId="0" fontId="156" fillId="49" borderId="0" applyNumberFormat="0" applyBorder="0" applyAlignment="0" applyProtection="0"/>
    <xf numFmtId="38" fontId="35" fillId="43" borderId="0" applyNumberFormat="0" applyBorder="0" applyAlignment="0" applyProtection="0"/>
    <xf numFmtId="0" fontId="85" fillId="0" borderId="18">
      <alignment vertical="center"/>
      <protection/>
    </xf>
    <xf numFmtId="0" fontId="86" fillId="50" borderId="0">
      <alignment horizontal="center"/>
      <protection/>
    </xf>
    <xf numFmtId="0" fontId="87" fillId="0" borderId="19" applyNumberFormat="0" applyAlignment="0" applyProtection="0"/>
    <xf numFmtId="0" fontId="87" fillId="0" borderId="20">
      <alignment horizontal="left" vertical="center"/>
      <protection/>
    </xf>
    <xf numFmtId="49" fontId="88" fillId="51" borderId="0">
      <alignment horizontal="center" vertical="center"/>
      <protection/>
    </xf>
    <xf numFmtId="0" fontId="157" fillId="0" borderId="21" applyNumberFormat="0" applyFill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158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9" fillId="0" borderId="24" applyNumberFormat="0" applyFill="0" applyAlignment="0" applyProtection="0"/>
    <xf numFmtId="0" fontId="159" fillId="0" borderId="0" applyNumberFormat="0" applyFill="0" applyBorder="0" applyAlignment="0" applyProtection="0"/>
    <xf numFmtId="222" fontId="89" fillId="0" borderId="0">
      <alignment/>
      <protection locked="0"/>
    </xf>
    <xf numFmtId="222" fontId="89" fillId="0" borderId="0">
      <alignment/>
      <protection locked="0"/>
    </xf>
    <xf numFmtId="2" fontId="90" fillId="1" borderId="25">
      <alignment horizontal="left"/>
      <protection locked="0"/>
    </xf>
    <xf numFmtId="0" fontId="48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1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2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7" fillId="0" borderId="26" applyFill="0" applyBorder="0" applyProtection="0">
      <alignment horizontal="center"/>
    </xf>
    <xf numFmtId="224" fontId="37" fillId="0" borderId="26" applyFill="0" applyBorder="0" applyProtection="0">
      <alignment horizontal="center"/>
    </xf>
    <xf numFmtId="0" fontId="93" fillId="53" borderId="2" applyNumberFormat="0" applyBorder="0" applyAlignment="0" applyProtection="0"/>
    <xf numFmtId="0" fontId="93" fillId="48" borderId="2" applyNumberFormat="0" applyBorder="0" applyAlignment="0" applyProtection="0"/>
    <xf numFmtId="0" fontId="160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8" fontId="31" fillId="55" borderId="0">
      <alignment/>
      <protection/>
    </xf>
    <xf numFmtId="17" fontId="94" fillId="0" borderId="0">
      <alignment horizontal="center"/>
      <protection locked="0"/>
    </xf>
    <xf numFmtId="0" fontId="31" fillId="0" borderId="0">
      <alignment/>
      <protection/>
    </xf>
    <xf numFmtId="0" fontId="95" fillId="56" borderId="0">
      <alignment horizontal="left"/>
      <protection locked="0"/>
    </xf>
    <xf numFmtId="38" fontId="96" fillId="0" borderId="0">
      <alignment/>
      <protection locked="0"/>
    </xf>
    <xf numFmtId="40" fontId="97" fillId="0" borderId="0">
      <alignment/>
      <protection locked="0"/>
    </xf>
    <xf numFmtId="38" fontId="98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5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9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50" fillId="0" borderId="0" applyNumberFormat="0" applyBorder="0" applyProtection="0">
      <alignment horizontal="center"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203" fontId="105" fillId="0" borderId="0" applyFill="0" applyBorder="0" applyAlignment="0">
      <protection/>
    </xf>
    <xf numFmtId="204" fontId="105" fillId="0" borderId="0" applyFill="0" applyBorder="0" applyAlignment="0">
      <protection/>
    </xf>
    <xf numFmtId="203" fontId="105" fillId="0" borderId="0" applyFill="0" applyBorder="0" applyAlignment="0">
      <protection/>
    </xf>
    <xf numFmtId="208" fontId="105" fillId="0" borderId="0" applyFill="0" applyBorder="0" applyAlignment="0">
      <protection/>
    </xf>
    <xf numFmtId="204" fontId="105" fillId="0" borderId="0" applyFill="0" applyBorder="0" applyAlignment="0">
      <protection/>
    </xf>
    <xf numFmtId="0" fontId="161" fillId="0" borderId="29" applyNumberFormat="0" applyFill="0" applyAlignment="0" applyProtection="0"/>
    <xf numFmtId="168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6" fontId="31" fillId="0" borderId="0" applyFont="0" applyFill="0" applyBorder="0" applyAlignment="0" applyProtection="0"/>
    <xf numFmtId="0" fontId="106" fillId="0" borderId="0">
      <alignment horizontal="center"/>
      <protection/>
    </xf>
    <xf numFmtId="0" fontId="107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77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1" fillId="0" borderId="0" applyFont="0" applyFill="0" applyBorder="0" applyAlignment="0" applyProtection="0"/>
    <xf numFmtId="228" fontId="31" fillId="0" borderId="0" applyFont="0" applyFill="0" applyBorder="0" applyAlignment="0" applyProtection="0"/>
    <xf numFmtId="229" fontId="31" fillId="0" borderId="0" applyFont="0" applyFill="0" applyBorder="0" applyAlignment="0" applyProtection="0"/>
    <xf numFmtId="0" fontId="108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26" applyFill="0" applyBorder="0" applyProtection="0">
      <alignment horizontal="center"/>
    </xf>
    <xf numFmtId="0" fontId="109" fillId="0" borderId="0">
      <alignment/>
      <protection locked="0"/>
    </xf>
    <xf numFmtId="0" fontId="162" fillId="60" borderId="0" applyNumberFormat="0" applyBorder="0" applyAlignment="0" applyProtection="0"/>
    <xf numFmtId="174" fontId="162" fillId="60" borderId="0" applyNumberFormat="0" applyBorder="0" applyAlignment="0" applyProtection="0"/>
    <xf numFmtId="37" fontId="1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3" fontId="111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2" fillId="0" borderId="0">
      <alignment vertical="center"/>
      <protection/>
    </xf>
    <xf numFmtId="0" fontId="150" fillId="0" borderId="0">
      <alignment/>
      <protection/>
    </xf>
    <xf numFmtId="0" fontId="150" fillId="0" borderId="0">
      <alignment/>
      <protection/>
    </xf>
    <xf numFmtId="164" fontId="31" fillId="0" borderId="0">
      <alignment/>
      <protection/>
    </xf>
    <xf numFmtId="0" fontId="34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29" fillId="0" borderId="0">
      <alignment/>
      <protection/>
    </xf>
    <xf numFmtId="0" fontId="15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15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3" fillId="53" borderId="0" applyNumberFormat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18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5" fillId="43" borderId="2" applyNumberFormat="0" applyBorder="0" applyAlignment="0" applyProtection="0"/>
    <xf numFmtId="234" fontId="116" fillId="0" borderId="0">
      <alignment horizontal="left"/>
      <protection/>
    </xf>
    <xf numFmtId="3" fontId="12" fillId="0" borderId="0">
      <alignment vertical="top"/>
      <protection/>
    </xf>
    <xf numFmtId="235" fontId="37" fillId="0" borderId="26" applyFill="0" applyBorder="0" applyProtection="0">
      <alignment horizontal="center"/>
    </xf>
    <xf numFmtId="0" fontId="163" fillId="46" borderId="33" applyNumberFormat="0" applyAlignment="0" applyProtection="0"/>
    <xf numFmtId="4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14" fontId="55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38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2" fillId="0" borderId="34" applyNumberFormat="0" applyFont="0" applyFill="0" applyAlignment="0" applyProtection="0"/>
    <xf numFmtId="203" fontId="36" fillId="0" borderId="0" applyFill="0" applyBorder="0" applyAlignment="0">
      <protection/>
    </xf>
    <xf numFmtId="204" fontId="36" fillId="0" borderId="0" applyFill="0" applyBorder="0" applyAlignment="0">
      <protection/>
    </xf>
    <xf numFmtId="203" fontId="36" fillId="0" borderId="0" applyFill="0" applyBorder="0" applyAlignment="0">
      <protection/>
    </xf>
    <xf numFmtId="208" fontId="36" fillId="0" borderId="0" applyFill="0" applyBorder="0" applyAlignment="0">
      <protection/>
    </xf>
    <xf numFmtId="204" fontId="36" fillId="0" borderId="0" applyFill="0" applyBorder="0" applyAlignment="0">
      <protection/>
    </xf>
    <xf numFmtId="239" fontId="55" fillId="0" borderId="0">
      <alignment/>
      <protection/>
    </xf>
    <xf numFmtId="167" fontId="117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2" fillId="0" borderId="0" applyFill="0" applyBorder="0" applyProtection="0">
      <alignment horizontal="centerContinuous"/>
    </xf>
    <xf numFmtId="37" fontId="21" fillId="0" borderId="0">
      <alignment/>
      <protection/>
    </xf>
    <xf numFmtId="0" fontId="118" fillId="0" borderId="0">
      <alignment horizontal="center"/>
      <protection/>
    </xf>
    <xf numFmtId="0" fontId="119" fillId="0" borderId="8" applyNumberFormat="0" applyBorder="0" applyAlignment="0" applyProtection="0"/>
    <xf numFmtId="38" fontId="120" fillId="0" borderId="0" applyFont="0" applyFill="0" applyBorder="0" applyAlignment="0" applyProtection="0"/>
    <xf numFmtId="241" fontId="64" fillId="0" borderId="35">
      <alignment/>
      <protection/>
    </xf>
    <xf numFmtId="242" fontId="31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1" fillId="0" borderId="0">
      <alignment/>
      <protection/>
    </xf>
    <xf numFmtId="243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1" fillId="43" borderId="0">
      <alignment/>
      <protection/>
    </xf>
    <xf numFmtId="0" fontId="122" fillId="43" borderId="0">
      <alignment vertical="center"/>
      <protection/>
    </xf>
    <xf numFmtId="244" fontId="32" fillId="52" borderId="36">
      <alignment/>
      <protection locked="0"/>
    </xf>
    <xf numFmtId="244" fontId="121" fillId="43" borderId="36">
      <alignment/>
      <protection/>
    </xf>
    <xf numFmtId="244" fontId="121" fillId="43" borderId="31">
      <alignment/>
      <protection/>
    </xf>
    <xf numFmtId="3" fontId="32" fillId="43" borderId="37">
      <alignment/>
      <protection/>
    </xf>
    <xf numFmtId="244" fontId="123" fillId="43" borderId="38">
      <alignment/>
      <protection/>
    </xf>
    <xf numFmtId="244" fontId="123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1" fillId="43" borderId="22">
      <alignment horizontal="left"/>
      <protection/>
    </xf>
    <xf numFmtId="244" fontId="32" fillId="43" borderId="40">
      <alignment/>
      <protection/>
    </xf>
    <xf numFmtId="244" fontId="121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5" fillId="0" borderId="0">
      <alignment/>
      <protection/>
    </xf>
    <xf numFmtId="0" fontId="47" fillId="0" borderId="0" applyFont="0" applyFill="0" applyBorder="0" applyAlignment="0" applyProtection="0"/>
    <xf numFmtId="40" fontId="124" fillId="0" borderId="0" applyBorder="0">
      <alignment horizontal="right"/>
      <protection/>
    </xf>
    <xf numFmtId="38" fontId="125" fillId="0" borderId="22" applyBorder="0">
      <alignment horizontal="right"/>
      <protection locked="0"/>
    </xf>
    <xf numFmtId="0" fontId="126" fillId="0" borderId="0" applyFill="0" applyBorder="0" applyProtection="0">
      <alignment horizontal="left" vertical="center"/>
    </xf>
    <xf numFmtId="172" fontId="127" fillId="0" borderId="0" applyFill="0" applyBorder="0" applyProtection="0">
      <alignment horizontal="right"/>
    </xf>
    <xf numFmtId="172" fontId="126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5" fontId="48" fillId="0" borderId="0" applyFill="0" applyBorder="0" applyAlignment="0" applyProtection="0"/>
    <xf numFmtId="49" fontId="64" fillId="0" borderId="0" applyFill="0" applyBorder="0" applyAlignment="0">
      <protection/>
    </xf>
    <xf numFmtId="246" fontId="64" fillId="0" borderId="0" applyFill="0" applyBorder="0" applyAlignment="0">
      <protection/>
    </xf>
    <xf numFmtId="247" fontId="64" fillId="0" borderId="0" applyFill="0" applyBorder="0" applyAlignment="0">
      <protection/>
    </xf>
    <xf numFmtId="0" fontId="81" fillId="0" borderId="0" applyFill="0" applyBorder="0" applyAlignment="0">
      <protection/>
    </xf>
    <xf numFmtId="0" fontId="164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65" fillId="0" borderId="44" applyNumberFormat="0" applyFill="0" applyAlignment="0" applyProtection="0"/>
    <xf numFmtId="184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4" fontId="116" fillId="0" borderId="0">
      <alignment horizontal="left"/>
      <protection/>
    </xf>
    <xf numFmtId="0" fontId="129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30" fillId="53" borderId="4" applyNumberFormat="0">
      <alignment horizontal="center" vertical="center" wrapText="1"/>
      <protection/>
    </xf>
    <xf numFmtId="0" fontId="131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1" fillId="0" borderId="0" applyFont="0" applyFill="0" applyBorder="0" applyAlignment="0" applyProtection="0"/>
    <xf numFmtId="0" fontId="132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3" fillId="0" borderId="0" applyFont="0" applyFill="0" applyBorder="0" applyAlignment="0" applyProtection="0"/>
    <xf numFmtId="254" fontId="73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5" fontId="62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>
      <alignment/>
      <protection/>
    </xf>
    <xf numFmtId="253" fontId="134" fillId="0" borderId="0" applyFont="0" applyFill="0" applyBorder="0" applyAlignment="0" applyProtection="0"/>
    <xf numFmtId="254" fontId="134" fillId="0" borderId="0" applyFont="0" applyFill="0" applyBorder="0" applyAlignment="0" applyProtection="0"/>
    <xf numFmtId="184" fontId="134" fillId="0" borderId="0" applyFont="0" applyFill="0" applyBorder="0" applyAlignment="0" applyProtection="0"/>
    <xf numFmtId="177" fontId="134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6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6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6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6" fontId="7" fillId="0" borderId="48" xfId="1569" applyNumberFormat="1" applyFont="1" applyFill="1" applyBorder="1" applyAlignment="1">
      <alignment vertical="top"/>
    </xf>
    <xf numFmtId="166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21" fillId="0" borderId="48" xfId="1798" applyNumberFormat="1" applyFont="1" applyFill="1" applyBorder="1" applyAlignment="1">
      <alignment horizontal="right"/>
      <protection/>
    </xf>
    <xf numFmtId="166" fontId="21" fillId="0" borderId="48" xfId="1798" applyNumberFormat="1" applyFont="1" applyFill="1" applyBorder="1" applyAlignment="1" quotePrefix="1">
      <alignment horizontal="right"/>
      <protection/>
    </xf>
    <xf numFmtId="166" fontId="20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1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6" fontId="7" fillId="0" borderId="48" xfId="1799" applyNumberFormat="1" applyFont="1" applyFill="1" applyBorder="1" applyAlignment="1">
      <alignment horizontal="right" vertical="justify"/>
      <protection/>
    </xf>
    <xf numFmtId="166" fontId="6" fillId="0" borderId="0" xfId="1799" applyNumberFormat="1" applyFont="1" applyFill="1" applyBorder="1" applyAlignment="1">
      <alignment/>
      <protection/>
    </xf>
    <xf numFmtId="173" fontId="7" fillId="0" borderId="52" xfId="1799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0" fontId="28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6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0" fillId="0" borderId="0" xfId="1786" applyFont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0" fontId="23" fillId="0" borderId="47" xfId="0" applyFont="1" applyFill="1" applyBorder="1" applyAlignment="1">
      <alignment/>
    </xf>
    <xf numFmtId="0" fontId="24" fillId="0" borderId="54" xfId="0" applyFont="1" applyFill="1" applyBorder="1" applyAlignment="1" quotePrefix="1">
      <alignment/>
    </xf>
    <xf numFmtId="0" fontId="24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4" fontId="7" fillId="68" borderId="0" xfId="1799" applyNumberFormat="1" applyFont="1" applyFill="1" applyBorder="1" applyAlignment="1">
      <alignment horizontal="left"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166" fontId="2" fillId="0" borderId="0" xfId="1799" applyNumberFormat="1" applyFill="1">
      <alignment/>
      <protection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52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ht="23.25">
      <c r="A2" s="58" t="s">
        <v>432</v>
      </c>
      <c r="B2" s="3"/>
      <c r="C2" s="51"/>
      <c r="D2" s="11"/>
      <c r="E2" s="11"/>
      <c r="F2" s="11"/>
      <c r="G2" s="11"/>
      <c r="H2" s="11"/>
      <c r="I2" s="11"/>
      <c r="J2" s="11"/>
    </row>
    <row r="3" spans="1:10" ht="19.5">
      <c r="A3" s="59" t="s">
        <v>414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2"/>
      <c r="F8" s="10"/>
      <c r="G8" s="10"/>
      <c r="H8" s="10"/>
      <c r="I8" s="10"/>
      <c r="J8" s="10"/>
    </row>
    <row r="9" spans="1:10" ht="15.75" customHeight="1">
      <c r="A9" s="70"/>
      <c r="B9" s="71"/>
      <c r="C9" s="85"/>
      <c r="D9" s="66"/>
      <c r="E9" s="66" t="s">
        <v>429</v>
      </c>
      <c r="F9" s="67"/>
      <c r="G9" s="67"/>
      <c r="H9" s="65"/>
      <c r="I9" s="66" t="s">
        <v>346</v>
      </c>
      <c r="J9" s="67"/>
    </row>
    <row r="10" spans="1:10" ht="15.75" customHeight="1">
      <c r="A10" s="79"/>
      <c r="B10" s="159" t="s">
        <v>94</v>
      </c>
      <c r="C10" s="86" t="s">
        <v>345</v>
      </c>
      <c r="D10" s="62"/>
      <c r="E10" s="269" t="s">
        <v>433</v>
      </c>
      <c r="F10" s="268"/>
      <c r="G10" s="183"/>
      <c r="H10" s="164"/>
      <c r="I10" s="269" t="s">
        <v>431</v>
      </c>
      <c r="J10" s="80"/>
    </row>
    <row r="11" spans="1:10" ht="15.75" customHeight="1">
      <c r="A11" s="77"/>
      <c r="B11" s="158"/>
      <c r="C11" s="87"/>
      <c r="D11" s="160" t="s">
        <v>95</v>
      </c>
      <c r="E11" s="160" t="s">
        <v>96</v>
      </c>
      <c r="F11" s="160" t="s">
        <v>97</v>
      </c>
      <c r="G11" s="160"/>
      <c r="H11" s="160" t="s">
        <v>95</v>
      </c>
      <c r="I11" s="160" t="s">
        <v>96</v>
      </c>
      <c r="J11" s="160" t="s">
        <v>97</v>
      </c>
    </row>
    <row r="12" spans="1:17" s="2" customFormat="1" ht="15">
      <c r="A12" s="72" t="s">
        <v>98</v>
      </c>
      <c r="B12" s="44" t="s">
        <v>99</v>
      </c>
      <c r="C12" s="86">
        <v>3</v>
      </c>
      <c r="D12" s="34">
        <v>1</v>
      </c>
      <c r="E12" s="34">
        <v>0</v>
      </c>
      <c r="F12" s="35">
        <f aca="true" t="shared" si="0" ref="F12:F33">+E12+D12</f>
        <v>1</v>
      </c>
      <c r="G12" s="41"/>
      <c r="H12" s="34">
        <v>1</v>
      </c>
      <c r="I12" s="34">
        <v>0</v>
      </c>
      <c r="J12" s="36">
        <v>1</v>
      </c>
      <c r="O12" s="222"/>
      <c r="P12" s="222"/>
      <c r="Q12" s="222"/>
    </row>
    <row r="13" spans="1:17" s="2" customFormat="1" ht="14.25" customHeight="1">
      <c r="A13" s="157" t="s">
        <v>100</v>
      </c>
      <c r="B13" s="16" t="s">
        <v>356</v>
      </c>
      <c r="C13" s="89">
        <v>4</v>
      </c>
      <c r="D13" s="34">
        <f>SUM(D14:D18)</f>
        <v>267</v>
      </c>
      <c r="E13" s="34">
        <f>SUM(E14:E18)</f>
        <v>20</v>
      </c>
      <c r="F13" s="34">
        <f t="shared" si="0"/>
        <v>287</v>
      </c>
      <c r="G13" s="41"/>
      <c r="H13" s="34">
        <v>226</v>
      </c>
      <c r="I13" s="34">
        <v>2035</v>
      </c>
      <c r="J13" s="36">
        <v>2261</v>
      </c>
      <c r="O13" s="222"/>
      <c r="P13" s="222"/>
      <c r="Q13" s="222"/>
    </row>
    <row r="14" spans="1:17" s="2" customFormat="1" ht="15">
      <c r="A14" s="74"/>
      <c r="B14" s="16" t="s">
        <v>357</v>
      </c>
      <c r="C14" s="89"/>
      <c r="D14" s="82"/>
      <c r="E14" s="35"/>
      <c r="F14" s="34"/>
      <c r="G14" s="41"/>
      <c r="H14" s="35"/>
      <c r="I14" s="35"/>
      <c r="J14" s="36"/>
      <c r="O14" s="222"/>
      <c r="P14" s="222"/>
      <c r="Q14" s="222"/>
    </row>
    <row r="15" spans="1:17" s="2" customFormat="1" ht="15">
      <c r="A15" s="73" t="s">
        <v>101</v>
      </c>
      <c r="B15" s="45" t="s">
        <v>102</v>
      </c>
      <c r="C15" s="88">
        <v>4.1</v>
      </c>
      <c r="D15" s="31">
        <v>0</v>
      </c>
      <c r="E15" s="31">
        <v>0</v>
      </c>
      <c r="F15" s="31">
        <f t="shared" si="0"/>
        <v>0</v>
      </c>
      <c r="G15" s="41"/>
      <c r="H15" s="37">
        <v>0</v>
      </c>
      <c r="I15" s="31">
        <v>1984</v>
      </c>
      <c r="J15" s="156">
        <v>1984</v>
      </c>
      <c r="L15" s="222"/>
      <c r="O15" s="222"/>
      <c r="P15" s="222"/>
      <c r="Q15" s="222"/>
    </row>
    <row r="16" spans="1:17" s="2" customFormat="1" ht="15">
      <c r="A16" s="73" t="s">
        <v>103</v>
      </c>
      <c r="B16" s="46" t="s">
        <v>352</v>
      </c>
      <c r="C16" s="88"/>
      <c r="D16" s="81">
        <v>0</v>
      </c>
      <c r="E16" s="37">
        <v>0</v>
      </c>
      <c r="F16" s="34">
        <f t="shared" si="0"/>
        <v>0</v>
      </c>
      <c r="G16" s="41"/>
      <c r="H16" s="37">
        <v>0</v>
      </c>
      <c r="I16" s="37">
        <v>0</v>
      </c>
      <c r="J16" s="36">
        <v>0</v>
      </c>
      <c r="L16" s="222"/>
      <c r="O16" s="222"/>
      <c r="P16" s="222"/>
      <c r="Q16" s="222"/>
    </row>
    <row r="17" spans="1:17" s="2" customFormat="1" ht="15">
      <c r="A17" s="73"/>
      <c r="B17" s="46" t="s">
        <v>353</v>
      </c>
      <c r="C17" s="88"/>
      <c r="D17" s="81"/>
      <c r="E17" s="37"/>
      <c r="F17" s="34">
        <f t="shared" si="0"/>
        <v>0</v>
      </c>
      <c r="G17" s="41"/>
      <c r="H17" s="37"/>
      <c r="I17" s="37"/>
      <c r="J17" s="36">
        <v>0</v>
      </c>
      <c r="L17" s="222"/>
      <c r="O17" s="222"/>
      <c r="P17" s="222"/>
      <c r="Q17" s="222"/>
    </row>
    <row r="18" spans="1:17" s="2" customFormat="1" ht="15">
      <c r="A18" s="73" t="s">
        <v>105</v>
      </c>
      <c r="B18" s="46" t="s">
        <v>106</v>
      </c>
      <c r="C18" s="88">
        <v>4.2</v>
      </c>
      <c r="D18" s="37">
        <v>267</v>
      </c>
      <c r="E18" s="31">
        <v>20</v>
      </c>
      <c r="F18" s="31">
        <f t="shared" si="0"/>
        <v>287</v>
      </c>
      <c r="G18" s="41"/>
      <c r="H18" s="37">
        <v>226</v>
      </c>
      <c r="I18" s="37">
        <v>51</v>
      </c>
      <c r="J18" s="156">
        <v>277</v>
      </c>
      <c r="L18" s="222"/>
      <c r="M18" s="222"/>
      <c r="N18" s="222"/>
      <c r="O18" s="222"/>
      <c r="P18" s="222"/>
      <c r="Q18" s="222"/>
    </row>
    <row r="19" spans="1:17" s="2" customFormat="1" ht="15">
      <c r="A19" s="74" t="s">
        <v>107</v>
      </c>
      <c r="B19" s="16" t="s">
        <v>108</v>
      </c>
      <c r="C19" s="89">
        <v>5</v>
      </c>
      <c r="D19" s="82">
        <v>49597</v>
      </c>
      <c r="E19" s="35">
        <v>1033</v>
      </c>
      <c r="F19" s="21">
        <f t="shared" si="0"/>
        <v>50630</v>
      </c>
      <c r="G19" s="41"/>
      <c r="H19" s="35">
        <v>102977</v>
      </c>
      <c r="I19" s="35">
        <v>5348</v>
      </c>
      <c r="J19" s="36">
        <v>108325</v>
      </c>
      <c r="L19" s="222"/>
      <c r="N19" s="222"/>
      <c r="O19" s="222"/>
      <c r="P19" s="222"/>
      <c r="Q19" s="222"/>
    </row>
    <row r="20" spans="1:17" s="2" customFormat="1" ht="15">
      <c r="A20" s="72" t="s">
        <v>109</v>
      </c>
      <c r="B20" s="16" t="s">
        <v>110</v>
      </c>
      <c r="C20" s="89"/>
      <c r="D20" s="82">
        <v>0</v>
      </c>
      <c r="E20" s="35">
        <v>0</v>
      </c>
      <c r="F20" s="20">
        <f t="shared" si="0"/>
        <v>0</v>
      </c>
      <c r="G20" s="41"/>
      <c r="H20" s="35">
        <v>0</v>
      </c>
      <c r="I20" s="35">
        <v>0</v>
      </c>
      <c r="J20" s="36">
        <v>0</v>
      </c>
      <c r="L20" s="222"/>
      <c r="O20" s="222"/>
      <c r="P20" s="222"/>
      <c r="Q20" s="222"/>
    </row>
    <row r="21" spans="1:17" s="2" customFormat="1" ht="15">
      <c r="A21" s="72" t="s">
        <v>111</v>
      </c>
      <c r="B21" s="16" t="s">
        <v>112</v>
      </c>
      <c r="C21" s="86">
        <v>6</v>
      </c>
      <c r="D21" s="82">
        <v>0</v>
      </c>
      <c r="E21" s="35">
        <v>2</v>
      </c>
      <c r="F21" s="21">
        <f t="shared" si="0"/>
        <v>2</v>
      </c>
      <c r="G21" s="41"/>
      <c r="H21" s="35">
        <v>0</v>
      </c>
      <c r="I21" s="35">
        <v>2</v>
      </c>
      <c r="J21" s="36">
        <v>2</v>
      </c>
      <c r="L21" s="222"/>
      <c r="O21" s="222"/>
      <c r="P21" s="222"/>
      <c r="Q21" s="222"/>
    </row>
    <row r="22" spans="1:17" s="2" customFormat="1" ht="15.75">
      <c r="A22" s="161" t="s">
        <v>113</v>
      </c>
      <c r="B22" s="16" t="s">
        <v>367</v>
      </c>
      <c r="C22" s="86">
        <v>7</v>
      </c>
      <c r="D22" s="82">
        <f>+D23+D27</f>
        <v>1252224</v>
      </c>
      <c r="E22" s="82">
        <f>+E23+E27</f>
        <v>252054</v>
      </c>
      <c r="F22" s="82">
        <f t="shared" si="0"/>
        <v>1504278</v>
      </c>
      <c r="G22" s="41"/>
      <c r="H22" s="35">
        <v>1539173</v>
      </c>
      <c r="I22" s="82">
        <v>288537</v>
      </c>
      <c r="J22" s="36">
        <v>1827710</v>
      </c>
      <c r="K22" s="222"/>
      <c r="O22" s="222"/>
      <c r="P22" s="222"/>
      <c r="Q22" s="222"/>
    </row>
    <row r="23" spans="1:17" s="2" customFormat="1" ht="15.75">
      <c r="A23" s="162" t="s">
        <v>114</v>
      </c>
      <c r="B23" s="154" t="s">
        <v>368</v>
      </c>
      <c r="C23" s="88"/>
      <c r="D23" s="81">
        <f>+D24+D25+D26</f>
        <v>530512</v>
      </c>
      <c r="E23" s="81">
        <f>+E24+E25+E26</f>
        <v>10489</v>
      </c>
      <c r="F23" s="20">
        <f t="shared" si="0"/>
        <v>541001</v>
      </c>
      <c r="G23" s="42"/>
      <c r="H23" s="37">
        <v>477302</v>
      </c>
      <c r="I23" s="81">
        <v>6690</v>
      </c>
      <c r="J23" s="156">
        <v>483992</v>
      </c>
      <c r="K23" s="222"/>
      <c r="O23" s="222"/>
      <c r="P23" s="222"/>
      <c r="Q23" s="222"/>
    </row>
    <row r="24" spans="1:17" ht="15.75">
      <c r="A24" s="162" t="s">
        <v>115</v>
      </c>
      <c r="B24" s="154" t="s">
        <v>369</v>
      </c>
      <c r="C24" s="88"/>
      <c r="D24" s="81">
        <v>542599</v>
      </c>
      <c r="E24" s="37">
        <v>8081</v>
      </c>
      <c r="F24" s="20">
        <f t="shared" si="0"/>
        <v>550680</v>
      </c>
      <c r="G24" s="42"/>
      <c r="H24" s="37">
        <v>488479</v>
      </c>
      <c r="I24" s="37">
        <v>4074</v>
      </c>
      <c r="J24" s="156">
        <v>492553</v>
      </c>
      <c r="K24" s="222"/>
      <c r="L24" s="2"/>
      <c r="M24" s="2"/>
      <c r="N24" s="2"/>
      <c r="O24" s="222"/>
      <c r="P24" s="222"/>
      <c r="Q24" s="222"/>
    </row>
    <row r="25" spans="1:17" ht="15.75">
      <c r="A25" s="162" t="s">
        <v>116</v>
      </c>
      <c r="B25" s="154" t="s">
        <v>370</v>
      </c>
      <c r="C25" s="88"/>
      <c r="D25" s="81">
        <v>0</v>
      </c>
      <c r="E25" s="37">
        <v>2537</v>
      </c>
      <c r="F25" s="20">
        <f t="shared" si="0"/>
        <v>2537</v>
      </c>
      <c r="G25" s="42"/>
      <c r="H25" s="37">
        <v>0</v>
      </c>
      <c r="I25" s="37">
        <v>2689</v>
      </c>
      <c r="J25" s="156">
        <v>2689</v>
      </c>
      <c r="K25" s="2"/>
      <c r="L25" s="2"/>
      <c r="M25" s="2"/>
      <c r="N25" s="2"/>
      <c r="O25" s="222"/>
      <c r="P25" s="222"/>
      <c r="Q25" s="222"/>
    </row>
    <row r="26" spans="1:18" ht="15.75">
      <c r="A26" s="162" t="s">
        <v>117</v>
      </c>
      <c r="B26" s="154" t="s">
        <v>118</v>
      </c>
      <c r="C26" s="88"/>
      <c r="D26" s="81">
        <v>-12087</v>
      </c>
      <c r="E26" s="37">
        <v>-129</v>
      </c>
      <c r="F26" s="20">
        <f t="shared" si="0"/>
        <v>-12216</v>
      </c>
      <c r="G26" s="42"/>
      <c r="H26" s="37">
        <v>-11177</v>
      </c>
      <c r="I26" s="37">
        <v>-73</v>
      </c>
      <c r="J26" s="156">
        <v>-11250</v>
      </c>
      <c r="K26" s="2"/>
      <c r="L26" s="2"/>
      <c r="M26" s="2"/>
      <c r="N26" s="2"/>
      <c r="O26" s="222"/>
      <c r="P26" s="222"/>
      <c r="Q26" s="222"/>
      <c r="R26" s="33"/>
    </row>
    <row r="27" spans="1:17" ht="15.75">
      <c r="A27" s="162" t="s">
        <v>119</v>
      </c>
      <c r="B27" s="154" t="s">
        <v>371</v>
      </c>
      <c r="C27" s="88"/>
      <c r="D27" s="81">
        <f>+D28+D29</f>
        <v>721712</v>
      </c>
      <c r="E27" s="81">
        <f>+E28+E29</f>
        <v>241565</v>
      </c>
      <c r="F27" s="20">
        <f t="shared" si="0"/>
        <v>963277</v>
      </c>
      <c r="G27" s="42"/>
      <c r="H27" s="37">
        <v>1061871</v>
      </c>
      <c r="I27" s="81">
        <v>281847</v>
      </c>
      <c r="J27" s="156">
        <v>1343718</v>
      </c>
      <c r="K27" s="2"/>
      <c r="L27" s="2"/>
      <c r="M27" s="2"/>
      <c r="N27" s="2"/>
      <c r="O27" s="222"/>
      <c r="P27" s="222"/>
      <c r="Q27" s="222"/>
    </row>
    <row r="28" spans="1:17" ht="15.75">
      <c r="A28" s="163" t="s">
        <v>120</v>
      </c>
      <c r="B28" s="155" t="s">
        <v>369</v>
      </c>
      <c r="C28" s="88"/>
      <c r="D28" s="81">
        <v>721712</v>
      </c>
      <c r="E28" s="37">
        <v>198456</v>
      </c>
      <c r="F28" s="20">
        <f t="shared" si="0"/>
        <v>920168</v>
      </c>
      <c r="G28" s="42"/>
      <c r="H28" s="37">
        <v>1061871</v>
      </c>
      <c r="I28" s="37">
        <v>246677</v>
      </c>
      <c r="J28" s="156">
        <v>1308548</v>
      </c>
      <c r="K28" s="222"/>
      <c r="L28" s="2"/>
      <c r="M28" s="2"/>
      <c r="N28" s="2"/>
      <c r="O28" s="222"/>
      <c r="P28" s="222"/>
      <c r="Q28" s="222"/>
    </row>
    <row r="29" spans="1:17" ht="15.75">
      <c r="A29" s="163" t="s">
        <v>121</v>
      </c>
      <c r="B29" s="155" t="s">
        <v>370</v>
      </c>
      <c r="C29" s="88"/>
      <c r="D29" s="81">
        <v>0</v>
      </c>
      <c r="E29" s="37">
        <v>43109</v>
      </c>
      <c r="F29" s="20">
        <f t="shared" si="0"/>
        <v>43109</v>
      </c>
      <c r="G29" s="42"/>
      <c r="H29" s="37">
        <v>0</v>
      </c>
      <c r="I29" s="37">
        <v>35170</v>
      </c>
      <c r="J29" s="156">
        <v>35170</v>
      </c>
      <c r="K29" s="2"/>
      <c r="L29" s="2"/>
      <c r="M29" s="2"/>
      <c r="N29" s="2"/>
      <c r="O29" s="222"/>
      <c r="P29" s="222"/>
      <c r="Q29" s="222"/>
    </row>
    <row r="30" spans="1:17" ht="15">
      <c r="A30" s="72" t="s">
        <v>124</v>
      </c>
      <c r="B30" s="44" t="s">
        <v>125</v>
      </c>
      <c r="C30" s="86">
        <v>8</v>
      </c>
      <c r="D30" s="84">
        <f>+D31+D32</f>
        <v>7302</v>
      </c>
      <c r="E30" s="84">
        <v>0</v>
      </c>
      <c r="F30" s="21">
        <f t="shared" si="0"/>
        <v>7302</v>
      </c>
      <c r="G30" s="41"/>
      <c r="H30" s="21">
        <v>6774</v>
      </c>
      <c r="I30" s="84">
        <v>0</v>
      </c>
      <c r="J30" s="264">
        <v>6774</v>
      </c>
      <c r="K30" s="2"/>
      <c r="L30" s="2"/>
      <c r="M30" s="2"/>
      <c r="N30" s="2"/>
      <c r="O30" s="222"/>
      <c r="P30" s="222"/>
      <c r="Q30" s="222"/>
    </row>
    <row r="31" spans="1:17" ht="16.5" customHeight="1">
      <c r="A31" s="73" t="s">
        <v>126</v>
      </c>
      <c r="B31" s="155" t="s">
        <v>372</v>
      </c>
      <c r="C31" s="88"/>
      <c r="D31" s="81">
        <v>29395</v>
      </c>
      <c r="E31" s="37">
        <v>0</v>
      </c>
      <c r="F31" s="37">
        <f t="shared" si="0"/>
        <v>29395</v>
      </c>
      <c r="G31" s="42"/>
      <c r="H31" s="37">
        <v>26583</v>
      </c>
      <c r="I31" s="37">
        <v>0</v>
      </c>
      <c r="J31" s="156">
        <v>26583</v>
      </c>
      <c r="K31" s="2"/>
      <c r="L31" s="2"/>
      <c r="M31" s="2"/>
      <c r="N31" s="2"/>
      <c r="O31" s="222"/>
      <c r="P31" s="222"/>
      <c r="Q31" s="222"/>
    </row>
    <row r="32" spans="1:17" ht="15">
      <c r="A32" s="73" t="s">
        <v>127</v>
      </c>
      <c r="B32" s="46" t="s">
        <v>380</v>
      </c>
      <c r="C32" s="88"/>
      <c r="D32" s="81">
        <v>-22093</v>
      </c>
      <c r="E32" s="81">
        <v>0</v>
      </c>
      <c r="F32" s="37">
        <f t="shared" si="0"/>
        <v>-22093</v>
      </c>
      <c r="G32" s="42"/>
      <c r="H32" s="37">
        <v>-19809</v>
      </c>
      <c r="I32" s="81">
        <v>0</v>
      </c>
      <c r="J32" s="156">
        <v>-19809</v>
      </c>
      <c r="O32" s="222"/>
      <c r="P32" s="222"/>
      <c r="Q32" s="222"/>
    </row>
    <row r="33" spans="1:17" s="2" customFormat="1" ht="15">
      <c r="A33" s="72" t="s">
        <v>128</v>
      </c>
      <c r="B33" s="16" t="s">
        <v>358</v>
      </c>
      <c r="C33" s="86"/>
      <c r="D33" s="84">
        <v>0</v>
      </c>
      <c r="E33" s="84">
        <v>0</v>
      </c>
      <c r="F33" s="21">
        <f t="shared" si="0"/>
        <v>0</v>
      </c>
      <c r="G33" s="18"/>
      <c r="H33" s="21">
        <v>0</v>
      </c>
      <c r="I33" s="84">
        <v>0</v>
      </c>
      <c r="J33" s="36">
        <v>0</v>
      </c>
      <c r="O33" s="222"/>
      <c r="P33" s="222"/>
      <c r="Q33" s="222"/>
    </row>
    <row r="34" spans="1:17" s="2" customFormat="1" ht="15">
      <c r="A34" s="72"/>
      <c r="B34" s="16" t="s">
        <v>359</v>
      </c>
      <c r="C34" s="86"/>
      <c r="D34" s="84"/>
      <c r="E34" s="21"/>
      <c r="F34" s="37"/>
      <c r="G34" s="18"/>
      <c r="H34" s="21"/>
      <c r="I34" s="21"/>
      <c r="J34" s="36"/>
      <c r="O34" s="222"/>
      <c r="P34" s="222"/>
      <c r="Q34" s="222"/>
    </row>
    <row r="35" spans="1:17" s="2" customFormat="1" ht="15">
      <c r="A35" s="73" t="s">
        <v>129</v>
      </c>
      <c r="B35" s="45" t="s">
        <v>130</v>
      </c>
      <c r="C35" s="88"/>
      <c r="D35" s="84">
        <v>0</v>
      </c>
      <c r="E35" s="20">
        <v>0</v>
      </c>
      <c r="F35" s="37">
        <f aca="true" t="shared" si="1" ref="F35:F47">+E35+D35</f>
        <v>0</v>
      </c>
      <c r="G35" s="17"/>
      <c r="H35" s="21">
        <v>0</v>
      </c>
      <c r="I35" s="20">
        <v>0</v>
      </c>
      <c r="J35" s="36">
        <v>0</v>
      </c>
      <c r="O35" s="222"/>
      <c r="P35" s="222"/>
      <c r="Q35" s="222"/>
    </row>
    <row r="36" spans="1:17" s="2" customFormat="1" ht="15">
      <c r="A36" s="73" t="s">
        <v>131</v>
      </c>
      <c r="B36" s="45" t="s">
        <v>132</v>
      </c>
      <c r="C36" s="88"/>
      <c r="D36" s="81">
        <v>0</v>
      </c>
      <c r="E36" s="20">
        <v>0</v>
      </c>
      <c r="F36" s="37">
        <f t="shared" si="1"/>
        <v>0</v>
      </c>
      <c r="G36" s="17"/>
      <c r="H36" s="37">
        <v>0</v>
      </c>
      <c r="I36" s="20">
        <v>0</v>
      </c>
      <c r="J36" s="156">
        <v>0</v>
      </c>
      <c r="O36" s="222"/>
      <c r="P36" s="222"/>
      <c r="Q36" s="222"/>
    </row>
    <row r="37" spans="1:17" s="2" customFormat="1" ht="15">
      <c r="A37" s="73" t="s">
        <v>133</v>
      </c>
      <c r="B37" s="45" t="s">
        <v>134</v>
      </c>
      <c r="C37" s="88"/>
      <c r="D37" s="83">
        <v>0</v>
      </c>
      <c r="E37" s="20">
        <v>0</v>
      </c>
      <c r="F37" s="37">
        <f t="shared" si="1"/>
        <v>0</v>
      </c>
      <c r="G37" s="17"/>
      <c r="H37" s="20">
        <v>0</v>
      </c>
      <c r="I37" s="20">
        <v>0</v>
      </c>
      <c r="J37" s="36">
        <v>0</v>
      </c>
      <c r="O37" s="222"/>
      <c r="P37" s="222"/>
      <c r="Q37" s="222"/>
    </row>
    <row r="38" spans="1:17" s="2" customFormat="1" ht="15" customHeight="1">
      <c r="A38" s="72" t="s">
        <v>135</v>
      </c>
      <c r="B38" s="16" t="s">
        <v>136</v>
      </c>
      <c r="C38" s="86"/>
      <c r="D38" s="84">
        <v>0</v>
      </c>
      <c r="E38" s="21">
        <v>0</v>
      </c>
      <c r="F38" s="21">
        <f t="shared" si="1"/>
        <v>0</v>
      </c>
      <c r="G38" s="18"/>
      <c r="H38" s="21">
        <v>0</v>
      </c>
      <c r="I38" s="21">
        <v>0</v>
      </c>
      <c r="J38" s="36">
        <v>0</v>
      </c>
      <c r="O38" s="222"/>
      <c r="P38" s="222"/>
      <c r="Q38" s="222"/>
    </row>
    <row r="39" spans="1:17" s="2" customFormat="1" ht="15">
      <c r="A39" s="72" t="s">
        <v>137</v>
      </c>
      <c r="B39" s="16" t="s">
        <v>138</v>
      </c>
      <c r="C39" s="86"/>
      <c r="D39" s="84">
        <v>0</v>
      </c>
      <c r="E39" s="84">
        <v>0</v>
      </c>
      <c r="F39" s="21">
        <f t="shared" si="1"/>
        <v>0</v>
      </c>
      <c r="G39" s="18"/>
      <c r="H39" s="21">
        <v>0</v>
      </c>
      <c r="I39" s="84">
        <v>0</v>
      </c>
      <c r="J39" s="36">
        <v>0</v>
      </c>
      <c r="O39" s="222"/>
      <c r="P39" s="222"/>
      <c r="Q39" s="222"/>
    </row>
    <row r="40" spans="1:17" ht="15">
      <c r="A40" s="75" t="s">
        <v>139</v>
      </c>
      <c r="B40" s="16" t="s">
        <v>140</v>
      </c>
      <c r="C40" s="86"/>
      <c r="D40" s="84">
        <v>0</v>
      </c>
      <c r="E40" s="21">
        <v>0</v>
      </c>
      <c r="F40" s="33">
        <f t="shared" si="1"/>
        <v>0</v>
      </c>
      <c r="G40" s="18"/>
      <c r="H40" s="21">
        <v>0</v>
      </c>
      <c r="I40" s="21">
        <v>0</v>
      </c>
      <c r="J40" s="36">
        <v>0</v>
      </c>
      <c r="O40" s="222"/>
      <c r="P40" s="222"/>
      <c r="Q40" s="222"/>
    </row>
    <row r="41" spans="1:17" s="2" customFormat="1" ht="15">
      <c r="A41" s="75" t="s">
        <v>141</v>
      </c>
      <c r="B41" s="16" t="s">
        <v>142</v>
      </c>
      <c r="C41" s="86"/>
      <c r="D41" s="84">
        <v>0</v>
      </c>
      <c r="E41" s="21">
        <v>0</v>
      </c>
      <c r="F41" s="33">
        <f t="shared" si="1"/>
        <v>0</v>
      </c>
      <c r="G41" s="18"/>
      <c r="H41" s="21">
        <v>0</v>
      </c>
      <c r="I41" s="21">
        <v>0</v>
      </c>
      <c r="J41" s="36">
        <v>0</v>
      </c>
      <c r="O41" s="222"/>
      <c r="P41" s="222"/>
      <c r="Q41" s="222"/>
    </row>
    <row r="42" spans="1:17" s="2" customFormat="1" ht="15">
      <c r="A42" s="75" t="s">
        <v>143</v>
      </c>
      <c r="B42" s="16" t="s">
        <v>144</v>
      </c>
      <c r="C42" s="86">
        <v>9</v>
      </c>
      <c r="D42" s="82">
        <v>868</v>
      </c>
      <c r="E42" s="35">
        <v>0</v>
      </c>
      <c r="F42" s="33">
        <f t="shared" si="1"/>
        <v>868</v>
      </c>
      <c r="G42" s="41"/>
      <c r="H42" s="35">
        <v>872</v>
      </c>
      <c r="I42" s="35">
        <v>0</v>
      </c>
      <c r="J42" s="36">
        <v>872</v>
      </c>
      <c r="O42" s="222"/>
      <c r="P42" s="222"/>
      <c r="Q42" s="222"/>
    </row>
    <row r="43" spans="1:17" s="2" customFormat="1" ht="15">
      <c r="A43" s="72" t="s">
        <v>145</v>
      </c>
      <c r="B43" s="16" t="s">
        <v>146</v>
      </c>
      <c r="C43" s="86">
        <v>10</v>
      </c>
      <c r="D43" s="82">
        <f>+D44+D45</f>
        <v>1509</v>
      </c>
      <c r="E43" s="35">
        <v>0</v>
      </c>
      <c r="F43" s="33">
        <f t="shared" si="1"/>
        <v>1509</v>
      </c>
      <c r="G43" s="41"/>
      <c r="H43" s="35">
        <v>1542</v>
      </c>
      <c r="I43" s="35">
        <v>0</v>
      </c>
      <c r="J43" s="36">
        <v>1542</v>
      </c>
      <c r="O43" s="222"/>
      <c r="P43" s="222"/>
      <c r="Q43" s="222"/>
    </row>
    <row r="44" spans="1:17" ht="15">
      <c r="A44" s="73" t="s">
        <v>147</v>
      </c>
      <c r="B44" s="45" t="s">
        <v>148</v>
      </c>
      <c r="C44" s="88"/>
      <c r="D44" s="81">
        <v>0</v>
      </c>
      <c r="E44" s="37">
        <v>0</v>
      </c>
      <c r="F44" s="38">
        <f t="shared" si="1"/>
        <v>0</v>
      </c>
      <c r="G44" s="43"/>
      <c r="H44" s="37">
        <v>0</v>
      </c>
      <c r="I44" s="37">
        <v>0</v>
      </c>
      <c r="J44" s="36">
        <v>0</v>
      </c>
      <c r="O44" s="222"/>
      <c r="P44" s="222"/>
      <c r="Q44" s="222"/>
    </row>
    <row r="45" spans="1:17" ht="15">
      <c r="A45" s="73" t="s">
        <v>149</v>
      </c>
      <c r="B45" s="45" t="s">
        <v>150</v>
      </c>
      <c r="C45" s="88"/>
      <c r="D45" s="81">
        <v>1509</v>
      </c>
      <c r="E45" s="37">
        <v>0</v>
      </c>
      <c r="F45" s="38">
        <f t="shared" si="1"/>
        <v>1509</v>
      </c>
      <c r="G45" s="43"/>
      <c r="H45" s="37">
        <v>1542</v>
      </c>
      <c r="I45" s="37">
        <v>0</v>
      </c>
      <c r="J45" s="156">
        <v>1542</v>
      </c>
      <c r="O45" s="222"/>
      <c r="P45" s="222"/>
      <c r="Q45" s="222"/>
    </row>
    <row r="46" spans="1:17" ht="15">
      <c r="A46" s="75" t="s">
        <v>151</v>
      </c>
      <c r="B46" s="16" t="s">
        <v>152</v>
      </c>
      <c r="C46" s="86">
        <v>11</v>
      </c>
      <c r="D46" s="35">
        <v>7454</v>
      </c>
      <c r="E46" s="35">
        <v>0</v>
      </c>
      <c r="F46" s="33">
        <f t="shared" si="1"/>
        <v>7454</v>
      </c>
      <c r="G46" s="41"/>
      <c r="H46" s="35">
        <v>6544</v>
      </c>
      <c r="I46" s="35">
        <v>0</v>
      </c>
      <c r="J46" s="36">
        <v>6544</v>
      </c>
      <c r="O46" s="222"/>
      <c r="P46" s="222"/>
      <c r="Q46" s="222"/>
    </row>
    <row r="47" spans="1:17" ht="15">
      <c r="A47" s="75" t="s">
        <v>153</v>
      </c>
      <c r="B47" s="16" t="s">
        <v>360</v>
      </c>
      <c r="C47" s="86"/>
      <c r="D47" s="82">
        <v>0</v>
      </c>
      <c r="E47" s="35">
        <v>0</v>
      </c>
      <c r="F47" s="35">
        <f t="shared" si="1"/>
        <v>0</v>
      </c>
      <c r="G47" s="41"/>
      <c r="H47" s="35">
        <v>0</v>
      </c>
      <c r="I47" s="35">
        <v>0</v>
      </c>
      <c r="J47" s="36">
        <v>0</v>
      </c>
      <c r="O47" s="222"/>
      <c r="P47" s="222"/>
      <c r="Q47" s="222"/>
    </row>
    <row r="48" spans="1:17" ht="15">
      <c r="A48" s="75"/>
      <c r="B48" s="16" t="s">
        <v>361</v>
      </c>
      <c r="C48" s="86"/>
      <c r="D48" s="82"/>
      <c r="E48" s="35"/>
      <c r="F48" s="35"/>
      <c r="G48" s="41"/>
      <c r="H48" s="35"/>
      <c r="I48" s="35"/>
      <c r="J48" s="36"/>
      <c r="O48" s="222"/>
      <c r="P48" s="222"/>
      <c r="Q48" s="222"/>
    </row>
    <row r="49" spans="1:17" ht="15">
      <c r="A49" s="76" t="s">
        <v>154</v>
      </c>
      <c r="B49" s="46" t="s">
        <v>155</v>
      </c>
      <c r="C49" s="88"/>
      <c r="D49" s="81">
        <v>0</v>
      </c>
      <c r="E49" s="37">
        <v>0</v>
      </c>
      <c r="F49" s="38">
        <f>+E49+D49</f>
        <v>0</v>
      </c>
      <c r="G49" s="43"/>
      <c r="H49" s="37">
        <v>0</v>
      </c>
      <c r="I49" s="37">
        <v>0</v>
      </c>
      <c r="J49" s="36">
        <v>0</v>
      </c>
      <c r="O49" s="222"/>
      <c r="P49" s="222"/>
      <c r="Q49" s="222"/>
    </row>
    <row r="50" spans="1:17" ht="15">
      <c r="A50" s="76" t="s">
        <v>156</v>
      </c>
      <c r="B50" s="46" t="s">
        <v>157</v>
      </c>
      <c r="C50" s="88"/>
      <c r="D50" s="81">
        <v>0</v>
      </c>
      <c r="E50" s="37">
        <v>0</v>
      </c>
      <c r="F50" s="38">
        <f>+E50+D50</f>
        <v>0</v>
      </c>
      <c r="G50" s="43"/>
      <c r="H50" s="37">
        <v>0</v>
      </c>
      <c r="I50" s="37">
        <v>0</v>
      </c>
      <c r="J50" s="36">
        <v>0</v>
      </c>
      <c r="O50" s="222"/>
      <c r="P50" s="222"/>
      <c r="Q50" s="222"/>
    </row>
    <row r="51" spans="1:17" s="2" customFormat="1" ht="15">
      <c r="A51" s="75" t="s">
        <v>158</v>
      </c>
      <c r="B51" s="16" t="s">
        <v>159</v>
      </c>
      <c r="C51" s="86">
        <v>12</v>
      </c>
      <c r="D51" s="82">
        <v>1314</v>
      </c>
      <c r="E51" s="82">
        <v>162</v>
      </c>
      <c r="F51" s="35">
        <f>+E51+D51</f>
        <v>1476</v>
      </c>
      <c r="G51" s="41"/>
      <c r="H51" s="35">
        <v>1032</v>
      </c>
      <c r="I51" s="21">
        <v>164</v>
      </c>
      <c r="J51" s="36">
        <v>1196</v>
      </c>
      <c r="O51" s="222"/>
      <c r="P51" s="222"/>
      <c r="Q51" s="222"/>
    </row>
    <row r="52" spans="1:17" ht="15">
      <c r="A52" s="72"/>
      <c r="B52" s="44"/>
      <c r="C52" s="86"/>
      <c r="D52" s="81"/>
      <c r="E52" s="37"/>
      <c r="F52" s="38"/>
      <c r="G52" s="43"/>
      <c r="H52" s="37"/>
      <c r="I52" s="37"/>
      <c r="J52" s="36"/>
      <c r="O52" s="222"/>
      <c r="P52" s="222"/>
      <c r="Q52" s="222"/>
    </row>
    <row r="53" spans="1:17" ht="15.75" customHeight="1">
      <c r="A53" s="77"/>
      <c r="B53" s="78" t="s">
        <v>160</v>
      </c>
      <c r="C53" s="90"/>
      <c r="D53" s="69">
        <f>+D51+D47+D46+D43+D42+D30+D22+D21+D19+D13+D12</f>
        <v>1320536</v>
      </c>
      <c r="E53" s="69">
        <f>+E51+E47+E46+E43+E42+E30+E22+E21+E19+E13+E12</f>
        <v>253271</v>
      </c>
      <c r="F53" s="69">
        <f>+E53+D53</f>
        <v>1573807</v>
      </c>
      <c r="G53" s="234"/>
      <c r="H53" s="68">
        <v>1659141</v>
      </c>
      <c r="I53" s="69">
        <v>296086</v>
      </c>
      <c r="J53" s="69">
        <v>1955227</v>
      </c>
      <c r="O53" s="222"/>
      <c r="P53" s="222"/>
      <c r="Q53" s="222"/>
    </row>
    <row r="55" spans="5:6" ht="12.75">
      <c r="E55" s="229"/>
      <c r="F55" s="221"/>
    </row>
    <row r="56" spans="5:6" ht="12.75">
      <c r="E56" s="229"/>
      <c r="F56" s="221"/>
    </row>
    <row r="58" ht="12.75">
      <c r="E58" s="233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0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8" t="s">
        <v>420</v>
      </c>
      <c r="B1" s="3"/>
      <c r="C1" s="51"/>
      <c r="D1" s="3"/>
      <c r="E1" s="11"/>
      <c r="F1" s="11"/>
      <c r="G1" s="11"/>
      <c r="H1" s="11"/>
      <c r="I1" s="11"/>
      <c r="J1" s="11"/>
    </row>
    <row r="2" spans="1:10" s="1" customFormat="1" ht="23.25">
      <c r="A2" s="58" t="str">
        <f>Aktif!A2</f>
        <v>31 MART 2013 TARİHİ İTİBARIYLA BİLANÇO</v>
      </c>
      <c r="B2" s="3"/>
      <c r="C2" s="51"/>
      <c r="D2" s="3"/>
      <c r="E2" s="11"/>
      <c r="F2" s="11"/>
      <c r="G2" s="11"/>
      <c r="H2" s="11"/>
      <c r="I2" s="11"/>
      <c r="J2" s="11"/>
    </row>
    <row r="3" spans="1:10" s="1" customFormat="1" ht="19.5">
      <c r="A3" s="59" t="s">
        <v>414</v>
      </c>
      <c r="B3" s="3"/>
      <c r="C3" s="51"/>
      <c r="D3" s="3"/>
      <c r="E3" s="11"/>
      <c r="F3" s="11"/>
      <c r="G3" s="11"/>
      <c r="H3" s="11"/>
      <c r="I3" s="11"/>
      <c r="J3" s="11"/>
    </row>
    <row r="4" spans="1:10" s="63" customFormat="1" ht="15">
      <c r="A4" s="60"/>
      <c r="B4" s="60"/>
      <c r="C4" s="61"/>
      <c r="D4" s="60"/>
      <c r="E4" s="62"/>
      <c r="F4" s="62"/>
      <c r="G4" s="62"/>
      <c r="H4" s="62"/>
      <c r="I4" s="62"/>
      <c r="J4" s="62"/>
    </row>
    <row r="5" spans="1:10" s="63" customFormat="1" ht="15">
      <c r="A5" s="60"/>
      <c r="B5" s="60"/>
      <c r="C5" s="61"/>
      <c r="D5" s="60"/>
      <c r="E5" s="62"/>
      <c r="F5" s="62"/>
      <c r="G5" s="62"/>
      <c r="H5" s="62"/>
      <c r="I5" s="62"/>
      <c r="J5" s="62"/>
    </row>
    <row r="6" spans="1:10" s="63" customFormat="1" ht="15">
      <c r="A6" s="60"/>
      <c r="B6" s="60"/>
      <c r="C6" s="61"/>
      <c r="D6" s="60"/>
      <c r="E6" s="62"/>
      <c r="F6" s="62"/>
      <c r="G6" s="62"/>
      <c r="H6" s="62"/>
      <c r="I6" s="62"/>
      <c r="J6" s="62"/>
    </row>
    <row r="7" spans="1:10" s="63" customFormat="1" ht="15">
      <c r="A7" s="60"/>
      <c r="B7" s="60"/>
      <c r="C7" s="61"/>
      <c r="D7" s="60"/>
      <c r="E7" s="62"/>
      <c r="F7" s="231"/>
      <c r="G7" s="62"/>
      <c r="H7" s="62"/>
      <c r="I7" s="62"/>
      <c r="J7" s="62"/>
    </row>
    <row r="8" spans="1:10" s="63" customFormat="1" ht="15">
      <c r="A8" s="60"/>
      <c r="B8" s="60"/>
      <c r="C8" s="61"/>
      <c r="D8" s="60"/>
      <c r="E8" s="62"/>
      <c r="F8" s="62"/>
      <c r="G8" s="62"/>
      <c r="H8" s="62"/>
      <c r="I8" s="62"/>
      <c r="J8" s="62"/>
    </row>
    <row r="9" spans="1:10" ht="15">
      <c r="A9" s="91"/>
      <c r="B9" s="92"/>
      <c r="C9" s="167"/>
      <c r="D9" s="106"/>
      <c r="E9" s="66" t="str">
        <f>Aktif!E9</f>
        <v>Bağımsız Denetimden Geçmemiş</v>
      </c>
      <c r="F9" s="95"/>
      <c r="G9" s="94"/>
      <c r="H9" s="106"/>
      <c r="I9" s="93" t="s">
        <v>346</v>
      </c>
      <c r="J9" s="95"/>
    </row>
    <row r="10" spans="1:10" ht="15">
      <c r="A10" s="96"/>
      <c r="B10" s="13" t="s">
        <v>161</v>
      </c>
      <c r="C10" s="116" t="s">
        <v>345</v>
      </c>
      <c r="D10" s="164"/>
      <c r="E10" s="270" t="str">
        <f>Aktif!E10</f>
        <v> 31 Mart 2013</v>
      </c>
      <c r="F10" s="268"/>
      <c r="G10" s="183"/>
      <c r="H10" s="164"/>
      <c r="I10" s="270" t="str">
        <f>Aktif!I10</f>
        <v> 31 Aralık 2012</v>
      </c>
      <c r="J10" s="112"/>
    </row>
    <row r="11" spans="1:11" ht="15">
      <c r="A11" s="100"/>
      <c r="B11" s="115"/>
      <c r="C11" s="116"/>
      <c r="D11" s="113" t="s">
        <v>95</v>
      </c>
      <c r="E11" s="114" t="s">
        <v>96</v>
      </c>
      <c r="F11" s="113" t="s">
        <v>97</v>
      </c>
      <c r="G11" s="114"/>
      <c r="H11" s="113" t="s">
        <v>95</v>
      </c>
      <c r="I11" s="114" t="s">
        <v>96</v>
      </c>
      <c r="J11" s="113" t="s">
        <v>97</v>
      </c>
      <c r="K11" s="224"/>
    </row>
    <row r="12" spans="1:17" s="5" customFormat="1" ht="15">
      <c r="A12" s="98" t="s">
        <v>98</v>
      </c>
      <c r="B12" s="14" t="s">
        <v>362</v>
      </c>
      <c r="C12" s="107">
        <v>4.3</v>
      </c>
      <c r="D12" s="33">
        <v>677</v>
      </c>
      <c r="E12" s="33">
        <v>68</v>
      </c>
      <c r="F12" s="33">
        <f aca="true" t="shared" si="0" ref="F12:F50">+E12+D12</f>
        <v>745</v>
      </c>
      <c r="G12" s="18"/>
      <c r="H12" s="166">
        <v>2</v>
      </c>
      <c r="I12" s="33">
        <v>38</v>
      </c>
      <c r="J12" s="33">
        <v>40</v>
      </c>
      <c r="L12" s="225"/>
      <c r="M12" s="225"/>
      <c r="O12" s="225"/>
      <c r="P12" s="225"/>
      <c r="Q12" s="225"/>
    </row>
    <row r="13" spans="1:17" s="5" customFormat="1" ht="15">
      <c r="A13" s="98"/>
      <c r="B13" s="14" t="s">
        <v>363</v>
      </c>
      <c r="C13" s="107"/>
      <c r="D13" s="33"/>
      <c r="E13" s="104"/>
      <c r="F13" s="33"/>
      <c r="G13" s="18"/>
      <c r="H13" s="33"/>
      <c r="I13" s="104"/>
      <c r="J13" s="33"/>
      <c r="L13" s="225"/>
      <c r="O13" s="225"/>
      <c r="P13" s="225"/>
      <c r="Q13" s="225"/>
    </row>
    <row r="14" spans="1:17" s="5" customFormat="1" ht="15">
      <c r="A14" s="98" t="s">
        <v>100</v>
      </c>
      <c r="B14" s="14" t="s">
        <v>162</v>
      </c>
      <c r="C14" s="107">
        <v>13</v>
      </c>
      <c r="D14" s="33">
        <v>1122480</v>
      </c>
      <c r="E14" s="33">
        <v>326478</v>
      </c>
      <c r="F14" s="33">
        <f t="shared" si="0"/>
        <v>1448958</v>
      </c>
      <c r="G14" s="18"/>
      <c r="H14" s="33">
        <v>1418443</v>
      </c>
      <c r="I14" s="104">
        <v>419015</v>
      </c>
      <c r="J14" s="33">
        <v>1837458</v>
      </c>
      <c r="O14" s="225"/>
      <c r="P14" s="225"/>
      <c r="Q14" s="225"/>
    </row>
    <row r="15" spans="1:17" s="5" customFormat="1" ht="15.75">
      <c r="A15" s="165" t="s">
        <v>107</v>
      </c>
      <c r="B15" s="14" t="s">
        <v>373</v>
      </c>
      <c r="C15" s="108">
        <v>7</v>
      </c>
      <c r="D15" s="33">
        <v>1179</v>
      </c>
      <c r="E15" s="33">
        <v>1547</v>
      </c>
      <c r="F15" s="33">
        <f t="shared" si="0"/>
        <v>2726</v>
      </c>
      <c r="G15" s="18"/>
      <c r="H15" s="33">
        <v>404</v>
      </c>
      <c r="I15" s="104">
        <v>2493</v>
      </c>
      <c r="J15" s="33">
        <v>2897</v>
      </c>
      <c r="L15" s="225"/>
      <c r="O15" s="225"/>
      <c r="P15" s="225"/>
      <c r="Q15" s="225"/>
    </row>
    <row r="16" spans="1:17" s="5" customFormat="1" ht="15">
      <c r="A16" s="97" t="s">
        <v>109</v>
      </c>
      <c r="B16" s="47" t="s">
        <v>167</v>
      </c>
      <c r="C16" s="108"/>
      <c r="D16" s="33">
        <v>0</v>
      </c>
      <c r="E16" s="33">
        <v>0</v>
      </c>
      <c r="F16" s="33">
        <f t="shared" si="0"/>
        <v>0</v>
      </c>
      <c r="G16" s="18"/>
      <c r="H16" s="33">
        <v>0</v>
      </c>
      <c r="I16" s="104">
        <v>0</v>
      </c>
      <c r="J16" s="33">
        <v>0</v>
      </c>
      <c r="O16" s="225"/>
      <c r="P16" s="225"/>
      <c r="Q16" s="225"/>
    </row>
    <row r="17" spans="1:17" ht="15">
      <c r="A17" s="99" t="s">
        <v>168</v>
      </c>
      <c r="B17" s="28" t="s">
        <v>169</v>
      </c>
      <c r="C17" s="109"/>
      <c r="D17" s="31">
        <v>0</v>
      </c>
      <c r="E17" s="105">
        <v>0</v>
      </c>
      <c r="F17" s="31">
        <f t="shared" si="0"/>
        <v>0</v>
      </c>
      <c r="G17" s="18"/>
      <c r="H17" s="33">
        <v>0</v>
      </c>
      <c r="I17" s="104">
        <v>0</v>
      </c>
      <c r="J17" s="31">
        <v>0</v>
      </c>
      <c r="O17" s="225"/>
      <c r="P17" s="225"/>
      <c r="Q17" s="225"/>
    </row>
    <row r="18" spans="1:17" ht="15">
      <c r="A18" s="99" t="s">
        <v>170</v>
      </c>
      <c r="B18" s="28" t="s">
        <v>171</v>
      </c>
      <c r="C18" s="109"/>
      <c r="D18" s="31">
        <v>0</v>
      </c>
      <c r="E18" s="105">
        <v>0</v>
      </c>
      <c r="F18" s="31">
        <f t="shared" si="0"/>
        <v>0</v>
      </c>
      <c r="G18" s="18"/>
      <c r="H18" s="33">
        <v>0</v>
      </c>
      <c r="I18" s="104">
        <v>0</v>
      </c>
      <c r="J18" s="31">
        <v>0</v>
      </c>
      <c r="O18" s="225"/>
      <c r="P18" s="225"/>
      <c r="Q18" s="225"/>
    </row>
    <row r="19" spans="1:17" ht="15">
      <c r="A19" s="99" t="s">
        <v>172</v>
      </c>
      <c r="B19" s="28" t="s">
        <v>173</v>
      </c>
      <c r="C19" s="109"/>
      <c r="D19" s="31">
        <v>0</v>
      </c>
      <c r="E19" s="105">
        <v>0</v>
      </c>
      <c r="F19" s="31">
        <f t="shared" si="0"/>
        <v>0</v>
      </c>
      <c r="G19" s="18"/>
      <c r="H19" s="33">
        <v>0</v>
      </c>
      <c r="I19" s="104">
        <v>0</v>
      </c>
      <c r="J19" s="31">
        <v>0</v>
      </c>
      <c r="O19" s="225"/>
      <c r="P19" s="225"/>
      <c r="Q19" s="225"/>
    </row>
    <row r="20" spans="1:17" s="5" customFormat="1" ht="15">
      <c r="A20" s="97" t="s">
        <v>111</v>
      </c>
      <c r="B20" s="47" t="s">
        <v>174</v>
      </c>
      <c r="C20" s="108">
        <v>14</v>
      </c>
      <c r="D20" s="33">
        <v>5035</v>
      </c>
      <c r="E20" s="33">
        <v>294</v>
      </c>
      <c r="F20" s="33">
        <f t="shared" si="0"/>
        <v>5329</v>
      </c>
      <c r="G20" s="18"/>
      <c r="H20" s="33">
        <v>3895</v>
      </c>
      <c r="I20" s="104">
        <v>398</v>
      </c>
      <c r="J20" s="33">
        <v>4293</v>
      </c>
      <c r="O20" s="225"/>
      <c r="P20" s="225"/>
      <c r="Q20" s="225"/>
    </row>
    <row r="21" spans="1:17" s="5" customFormat="1" ht="15">
      <c r="A21" s="97" t="s">
        <v>113</v>
      </c>
      <c r="B21" s="48" t="s">
        <v>175</v>
      </c>
      <c r="C21" s="108">
        <v>14</v>
      </c>
      <c r="D21" s="33">
        <v>0</v>
      </c>
      <c r="E21" s="33">
        <v>0</v>
      </c>
      <c r="F21" s="33">
        <f t="shared" si="0"/>
        <v>0</v>
      </c>
      <c r="G21" s="18"/>
      <c r="H21" s="33">
        <v>0</v>
      </c>
      <c r="I21" s="104">
        <v>113</v>
      </c>
      <c r="J21" s="33">
        <v>113</v>
      </c>
      <c r="O21" s="225"/>
      <c r="P21" s="225"/>
      <c r="Q21" s="225"/>
    </row>
    <row r="22" spans="1:17" s="5" customFormat="1" ht="15">
      <c r="A22" s="97" t="s">
        <v>176</v>
      </c>
      <c r="B22" s="48" t="s">
        <v>358</v>
      </c>
      <c r="C22" s="110"/>
      <c r="D22" s="33">
        <v>0</v>
      </c>
      <c r="E22" s="104">
        <v>0</v>
      </c>
      <c r="F22" s="33">
        <f t="shared" si="0"/>
        <v>0</v>
      </c>
      <c r="G22" s="18"/>
      <c r="H22" s="33">
        <v>0</v>
      </c>
      <c r="I22" s="104">
        <v>0</v>
      </c>
      <c r="J22" s="33">
        <v>0</v>
      </c>
      <c r="O22" s="225"/>
      <c r="P22" s="225"/>
      <c r="Q22" s="225"/>
    </row>
    <row r="23" spans="1:17" s="5" customFormat="1" ht="15">
      <c r="A23" s="97"/>
      <c r="B23" s="48" t="s">
        <v>363</v>
      </c>
      <c r="C23" s="110"/>
      <c r="D23" s="33"/>
      <c r="E23" s="104"/>
      <c r="F23" s="33"/>
      <c r="G23" s="18"/>
      <c r="H23" s="33"/>
      <c r="I23" s="104"/>
      <c r="J23" s="33"/>
      <c r="O23" s="225"/>
      <c r="P23" s="225"/>
      <c r="Q23" s="225"/>
    </row>
    <row r="24" spans="1:17" s="5" customFormat="1" ht="15">
      <c r="A24" s="99" t="s">
        <v>126</v>
      </c>
      <c r="B24" s="49" t="s">
        <v>130</v>
      </c>
      <c r="C24" s="109"/>
      <c r="D24" s="31">
        <v>0</v>
      </c>
      <c r="E24" s="105">
        <v>0</v>
      </c>
      <c r="F24" s="33">
        <f t="shared" si="0"/>
        <v>0</v>
      </c>
      <c r="G24" s="18"/>
      <c r="H24" s="33">
        <v>0</v>
      </c>
      <c r="I24" s="104">
        <v>0</v>
      </c>
      <c r="J24" s="31">
        <v>0</v>
      </c>
      <c r="O24" s="225"/>
      <c r="P24" s="225"/>
      <c r="Q24" s="225"/>
    </row>
    <row r="25" spans="1:17" s="5" customFormat="1" ht="15">
      <c r="A25" s="99" t="s">
        <v>127</v>
      </c>
      <c r="B25" s="49" t="s">
        <v>132</v>
      </c>
      <c r="C25" s="109"/>
      <c r="D25" s="31">
        <v>0</v>
      </c>
      <c r="E25" s="105">
        <v>0</v>
      </c>
      <c r="F25" s="31">
        <f t="shared" si="0"/>
        <v>0</v>
      </c>
      <c r="G25" s="18"/>
      <c r="H25" s="33">
        <v>0</v>
      </c>
      <c r="I25" s="104">
        <v>0</v>
      </c>
      <c r="J25" s="31">
        <v>0</v>
      </c>
      <c r="L25" s="223"/>
      <c r="O25" s="225"/>
      <c r="P25" s="225"/>
      <c r="Q25" s="225"/>
    </row>
    <row r="26" spans="1:17" s="5" customFormat="1" ht="15">
      <c r="A26" s="99" t="s">
        <v>177</v>
      </c>
      <c r="B26" s="49" t="s">
        <v>134</v>
      </c>
      <c r="C26" s="109"/>
      <c r="D26" s="31">
        <v>0</v>
      </c>
      <c r="E26" s="105">
        <v>0</v>
      </c>
      <c r="F26" s="33">
        <f t="shared" si="0"/>
        <v>0</v>
      </c>
      <c r="G26" s="18"/>
      <c r="H26" s="33">
        <v>0</v>
      </c>
      <c r="I26" s="104">
        <v>0</v>
      </c>
      <c r="J26" s="31">
        <v>0</v>
      </c>
      <c r="O26" s="225"/>
      <c r="P26" s="225"/>
      <c r="Q26" s="225"/>
    </row>
    <row r="27" spans="1:17" s="5" customFormat="1" ht="15">
      <c r="A27" s="97" t="s">
        <v>178</v>
      </c>
      <c r="B27" s="47" t="s">
        <v>179</v>
      </c>
      <c r="C27" s="108">
        <v>15</v>
      </c>
      <c r="D27" s="33">
        <v>3843</v>
      </c>
      <c r="E27" s="104"/>
      <c r="F27" s="33">
        <f t="shared" si="0"/>
        <v>3843</v>
      </c>
      <c r="G27" s="18"/>
      <c r="H27" s="33">
        <v>3335</v>
      </c>
      <c r="I27" s="104"/>
      <c r="J27" s="33">
        <v>3335</v>
      </c>
      <c r="O27" s="225"/>
      <c r="P27" s="225"/>
      <c r="Q27" s="225"/>
    </row>
    <row r="28" spans="1:17" s="5" customFormat="1" ht="15">
      <c r="A28" s="97" t="s">
        <v>180</v>
      </c>
      <c r="B28" s="47" t="s">
        <v>181</v>
      </c>
      <c r="C28" s="108">
        <v>16</v>
      </c>
      <c r="D28" s="33">
        <f>+D29+D30+D31</f>
        <v>1649</v>
      </c>
      <c r="E28" s="33">
        <v>0</v>
      </c>
      <c r="F28" s="33">
        <f t="shared" si="0"/>
        <v>1649</v>
      </c>
      <c r="G28" s="18"/>
      <c r="H28" s="33">
        <v>2080</v>
      </c>
      <c r="I28" s="33">
        <v>0</v>
      </c>
      <c r="J28" s="33">
        <v>2080</v>
      </c>
      <c r="O28" s="225"/>
      <c r="P28" s="225"/>
      <c r="Q28" s="225"/>
    </row>
    <row r="29" spans="1:17" ht="15">
      <c r="A29" s="99" t="s">
        <v>182</v>
      </c>
      <c r="B29" s="49" t="s">
        <v>183</v>
      </c>
      <c r="C29" s="109"/>
      <c r="D29" s="31">
        <v>0</v>
      </c>
      <c r="E29" s="105">
        <v>0</v>
      </c>
      <c r="F29" s="33">
        <f t="shared" si="0"/>
        <v>0</v>
      </c>
      <c r="G29" s="17"/>
      <c r="H29" s="31">
        <v>0</v>
      </c>
      <c r="I29" s="105">
        <v>0</v>
      </c>
      <c r="J29" s="31">
        <v>0</v>
      </c>
      <c r="K29" s="224"/>
      <c r="O29" s="225"/>
      <c r="P29" s="225"/>
      <c r="Q29" s="225"/>
    </row>
    <row r="30" spans="1:17" ht="15">
      <c r="A30" s="99" t="s">
        <v>184</v>
      </c>
      <c r="B30" s="28" t="s">
        <v>185</v>
      </c>
      <c r="C30" s="109"/>
      <c r="D30" s="31">
        <v>1293</v>
      </c>
      <c r="E30" s="105">
        <v>0</v>
      </c>
      <c r="F30" s="31">
        <f t="shared" si="0"/>
        <v>1293</v>
      </c>
      <c r="G30" s="17"/>
      <c r="H30" s="31">
        <v>1715</v>
      </c>
      <c r="I30" s="105">
        <v>0</v>
      </c>
      <c r="J30" s="31">
        <v>1715</v>
      </c>
      <c r="K30" s="224"/>
      <c r="O30" s="225"/>
      <c r="P30" s="225"/>
      <c r="Q30" s="225"/>
    </row>
    <row r="31" spans="1:17" ht="15">
      <c r="A31" s="99" t="s">
        <v>186</v>
      </c>
      <c r="B31" s="28" t="s">
        <v>187</v>
      </c>
      <c r="C31" s="88"/>
      <c r="D31" s="31">
        <v>356</v>
      </c>
      <c r="E31" s="105">
        <v>0</v>
      </c>
      <c r="F31" s="31">
        <f t="shared" si="0"/>
        <v>356</v>
      </c>
      <c r="G31" s="17"/>
      <c r="H31" s="31">
        <v>365</v>
      </c>
      <c r="I31" s="105">
        <v>0</v>
      </c>
      <c r="J31" s="31">
        <v>365</v>
      </c>
      <c r="O31" s="225"/>
      <c r="P31" s="225"/>
      <c r="Q31" s="225"/>
    </row>
    <row r="32" spans="1:17" ht="15">
      <c r="A32" s="97" t="s">
        <v>137</v>
      </c>
      <c r="B32" s="29" t="s">
        <v>188</v>
      </c>
      <c r="C32" s="86"/>
      <c r="D32" s="104">
        <v>0</v>
      </c>
      <c r="E32" s="104">
        <v>0</v>
      </c>
      <c r="F32" s="33">
        <f t="shared" si="0"/>
        <v>0</v>
      </c>
      <c r="G32" s="17"/>
      <c r="H32" s="33">
        <v>0</v>
      </c>
      <c r="I32" s="104">
        <v>0</v>
      </c>
      <c r="J32" s="33">
        <v>0</v>
      </c>
      <c r="O32" s="225"/>
      <c r="P32" s="225"/>
      <c r="Q32" s="225"/>
    </row>
    <row r="33" spans="1:17" ht="15">
      <c r="A33" s="97" t="s">
        <v>139</v>
      </c>
      <c r="B33" s="29" t="s">
        <v>360</v>
      </c>
      <c r="C33" s="108"/>
      <c r="D33" s="33">
        <v>0</v>
      </c>
      <c r="E33" s="104">
        <v>0</v>
      </c>
      <c r="F33" s="33">
        <f t="shared" si="0"/>
        <v>0</v>
      </c>
      <c r="G33" s="17"/>
      <c r="H33" s="33">
        <v>0</v>
      </c>
      <c r="I33" s="104">
        <v>0</v>
      </c>
      <c r="J33" s="33">
        <v>0</v>
      </c>
      <c r="O33" s="225"/>
      <c r="P33" s="225"/>
      <c r="Q33" s="225"/>
    </row>
    <row r="34" spans="1:17" s="15" customFormat="1" ht="15" customHeight="1">
      <c r="A34" s="97"/>
      <c r="B34" s="29" t="s">
        <v>364</v>
      </c>
      <c r="C34" s="108"/>
      <c r="D34" s="33"/>
      <c r="E34" s="104"/>
      <c r="F34" s="33"/>
      <c r="G34" s="17"/>
      <c r="H34" s="33"/>
      <c r="I34" s="104"/>
      <c r="J34" s="33"/>
      <c r="O34" s="225"/>
      <c r="P34" s="225"/>
      <c r="Q34" s="225"/>
    </row>
    <row r="35" spans="1:17" ht="15">
      <c r="A35" s="99" t="s">
        <v>189</v>
      </c>
      <c r="B35" s="28" t="s">
        <v>155</v>
      </c>
      <c r="C35" s="109"/>
      <c r="D35" s="31">
        <v>0</v>
      </c>
      <c r="E35" s="105">
        <v>0</v>
      </c>
      <c r="F35" s="33">
        <f t="shared" si="0"/>
        <v>0</v>
      </c>
      <c r="G35" s="18"/>
      <c r="H35" s="33">
        <v>0</v>
      </c>
      <c r="I35" s="104">
        <v>0</v>
      </c>
      <c r="J35" s="31">
        <v>0</v>
      </c>
      <c r="O35" s="225"/>
      <c r="P35" s="225"/>
      <c r="Q35" s="225"/>
    </row>
    <row r="36" spans="1:17" ht="15">
      <c r="A36" s="99" t="s">
        <v>190</v>
      </c>
      <c r="B36" s="28" t="s">
        <v>157</v>
      </c>
      <c r="C36" s="109"/>
      <c r="D36" s="31">
        <v>0</v>
      </c>
      <c r="E36" s="105">
        <v>0</v>
      </c>
      <c r="F36" s="33">
        <f t="shared" si="0"/>
        <v>0</v>
      </c>
      <c r="G36" s="18"/>
      <c r="H36" s="33">
        <v>0</v>
      </c>
      <c r="I36" s="104">
        <v>0</v>
      </c>
      <c r="J36" s="31">
        <v>0</v>
      </c>
      <c r="O36" s="225"/>
      <c r="P36" s="225"/>
      <c r="Q36" s="225"/>
    </row>
    <row r="37" spans="1:17" ht="15">
      <c r="A37" s="97" t="s">
        <v>191</v>
      </c>
      <c r="B37" s="29" t="s">
        <v>192</v>
      </c>
      <c r="C37" s="108"/>
      <c r="D37" s="33">
        <v>0</v>
      </c>
      <c r="E37" s="104">
        <v>0</v>
      </c>
      <c r="F37" s="33">
        <f t="shared" si="0"/>
        <v>0</v>
      </c>
      <c r="G37" s="17"/>
      <c r="H37" s="33">
        <v>0</v>
      </c>
      <c r="I37" s="104">
        <v>0</v>
      </c>
      <c r="J37" s="33">
        <v>0</v>
      </c>
      <c r="O37" s="225"/>
      <c r="P37" s="225"/>
      <c r="Q37" s="225"/>
    </row>
    <row r="38" spans="1:17" ht="15">
      <c r="A38" s="97" t="s">
        <v>143</v>
      </c>
      <c r="B38" s="29" t="s">
        <v>193</v>
      </c>
      <c r="C38" s="108">
        <v>17</v>
      </c>
      <c r="D38" s="33">
        <f>+D39+D40+D51+D56</f>
        <v>110557</v>
      </c>
      <c r="E38" s="104">
        <v>0</v>
      </c>
      <c r="F38" s="33">
        <f t="shared" si="0"/>
        <v>110557</v>
      </c>
      <c r="G38" s="18"/>
      <c r="H38" s="33">
        <v>105011</v>
      </c>
      <c r="I38" s="104">
        <v>0</v>
      </c>
      <c r="J38" s="33">
        <v>105011</v>
      </c>
      <c r="O38" s="225"/>
      <c r="P38" s="225"/>
      <c r="Q38" s="225"/>
    </row>
    <row r="39" spans="1:17" ht="15">
      <c r="A39" s="99" t="s">
        <v>194</v>
      </c>
      <c r="B39" s="28" t="s">
        <v>195</v>
      </c>
      <c r="C39" s="109"/>
      <c r="D39" s="31">
        <v>21000</v>
      </c>
      <c r="E39" s="105">
        <v>0</v>
      </c>
      <c r="F39" s="31">
        <f t="shared" si="0"/>
        <v>21000</v>
      </c>
      <c r="G39" s="17"/>
      <c r="H39" s="31">
        <v>21000</v>
      </c>
      <c r="I39" s="105">
        <v>0</v>
      </c>
      <c r="J39" s="31">
        <v>21000</v>
      </c>
      <c r="L39" s="224"/>
      <c r="O39" s="225"/>
      <c r="P39" s="225"/>
      <c r="Q39" s="225"/>
    </row>
    <row r="40" spans="1:17" ht="15">
      <c r="A40" s="99" t="s">
        <v>196</v>
      </c>
      <c r="B40" s="28" t="s">
        <v>197</v>
      </c>
      <c r="C40" s="109"/>
      <c r="D40" s="31">
        <v>24844</v>
      </c>
      <c r="E40" s="105">
        <v>0</v>
      </c>
      <c r="F40" s="31">
        <f t="shared" si="0"/>
        <v>24844</v>
      </c>
      <c r="G40" s="17"/>
      <c r="H40" s="31">
        <v>24844</v>
      </c>
      <c r="I40" s="105">
        <v>0</v>
      </c>
      <c r="J40" s="31">
        <v>24844</v>
      </c>
      <c r="O40" s="225"/>
      <c r="P40" s="225"/>
      <c r="Q40" s="225"/>
    </row>
    <row r="41" spans="1:17" ht="15">
      <c r="A41" s="99" t="s">
        <v>198</v>
      </c>
      <c r="B41" s="28" t="s">
        <v>199</v>
      </c>
      <c r="C41" s="109"/>
      <c r="D41" s="31">
        <v>0</v>
      </c>
      <c r="E41" s="105">
        <v>0</v>
      </c>
      <c r="F41" s="31">
        <f t="shared" si="0"/>
        <v>0</v>
      </c>
      <c r="G41" s="17"/>
      <c r="H41" s="31">
        <v>0</v>
      </c>
      <c r="I41" s="105">
        <v>0</v>
      </c>
      <c r="J41" s="31">
        <v>0</v>
      </c>
      <c r="O41" s="225"/>
      <c r="P41" s="225"/>
      <c r="Q41" s="225"/>
    </row>
    <row r="42" spans="1:17" ht="15">
      <c r="A42" s="99" t="s">
        <v>200</v>
      </c>
      <c r="B42" s="28" t="s">
        <v>201</v>
      </c>
      <c r="C42" s="109"/>
      <c r="D42" s="31">
        <v>0</v>
      </c>
      <c r="E42" s="105">
        <v>0</v>
      </c>
      <c r="F42" s="31">
        <f t="shared" si="0"/>
        <v>0</v>
      </c>
      <c r="G42" s="17"/>
      <c r="H42" s="31">
        <v>0</v>
      </c>
      <c r="I42" s="105">
        <v>0</v>
      </c>
      <c r="J42" s="31">
        <v>0</v>
      </c>
      <c r="O42" s="225"/>
      <c r="P42" s="225"/>
      <c r="Q42" s="225"/>
    </row>
    <row r="43" spans="1:17" ht="15">
      <c r="A43" s="99" t="s">
        <v>202</v>
      </c>
      <c r="B43" s="28" t="s">
        <v>203</v>
      </c>
      <c r="C43" s="109"/>
      <c r="D43" s="31">
        <v>0</v>
      </c>
      <c r="E43" s="105">
        <v>0</v>
      </c>
      <c r="F43" s="31">
        <f t="shared" si="0"/>
        <v>0</v>
      </c>
      <c r="G43" s="17"/>
      <c r="H43" s="31">
        <v>0</v>
      </c>
      <c r="I43" s="105">
        <v>0</v>
      </c>
      <c r="J43" s="31">
        <v>0</v>
      </c>
      <c r="O43" s="225"/>
      <c r="P43" s="225"/>
      <c r="Q43" s="225"/>
    </row>
    <row r="44" spans="1:17" ht="15">
      <c r="A44" s="118" t="s">
        <v>204</v>
      </c>
      <c r="B44" s="153" t="s">
        <v>205</v>
      </c>
      <c r="C44" s="109"/>
      <c r="D44" s="31">
        <v>22722</v>
      </c>
      <c r="E44" s="105">
        <v>0</v>
      </c>
      <c r="F44" s="31">
        <f t="shared" si="0"/>
        <v>22722</v>
      </c>
      <c r="G44" s="17"/>
      <c r="H44" s="31">
        <v>22722</v>
      </c>
      <c r="I44" s="105">
        <v>0</v>
      </c>
      <c r="J44" s="31">
        <v>22722</v>
      </c>
      <c r="O44" s="225"/>
      <c r="P44" s="225"/>
      <c r="Q44" s="225"/>
    </row>
    <row r="45" spans="1:17" ht="15">
      <c r="A45" s="99" t="s">
        <v>206</v>
      </c>
      <c r="B45" s="28" t="s">
        <v>350</v>
      </c>
      <c r="C45" s="109"/>
      <c r="D45" s="31">
        <v>0</v>
      </c>
      <c r="E45" s="105">
        <v>0</v>
      </c>
      <c r="F45" s="31">
        <f t="shared" si="0"/>
        <v>0</v>
      </c>
      <c r="G45" s="17"/>
      <c r="H45" s="31">
        <v>0</v>
      </c>
      <c r="I45" s="105">
        <v>0</v>
      </c>
      <c r="J45" s="31">
        <v>0</v>
      </c>
      <c r="O45" s="225"/>
      <c r="P45" s="225"/>
      <c r="Q45" s="225"/>
    </row>
    <row r="46" spans="1:17" ht="15">
      <c r="A46" s="99"/>
      <c r="B46" s="28" t="s">
        <v>351</v>
      </c>
      <c r="C46" s="109"/>
      <c r="D46" s="31"/>
      <c r="E46" s="105"/>
      <c r="F46" s="31"/>
      <c r="G46" s="17"/>
      <c r="H46" s="31"/>
      <c r="I46" s="105"/>
      <c r="J46" s="31"/>
      <c r="O46" s="225"/>
      <c r="P46" s="225"/>
      <c r="Q46" s="225"/>
    </row>
    <row r="47" spans="1:17" ht="15">
      <c r="A47" s="99" t="s">
        <v>207</v>
      </c>
      <c r="B47" s="28" t="s">
        <v>208</v>
      </c>
      <c r="C47" s="109"/>
      <c r="D47" s="31">
        <v>0</v>
      </c>
      <c r="E47" s="105">
        <v>0</v>
      </c>
      <c r="F47" s="31">
        <f t="shared" si="0"/>
        <v>0</v>
      </c>
      <c r="G47" s="17"/>
      <c r="H47" s="31">
        <v>0</v>
      </c>
      <c r="I47" s="105">
        <v>0</v>
      </c>
      <c r="J47" s="31">
        <v>0</v>
      </c>
      <c r="O47" s="225"/>
      <c r="P47" s="225"/>
      <c r="Q47" s="225"/>
    </row>
    <row r="48" spans="1:17" ht="15">
      <c r="A48" s="99" t="s">
        <v>209</v>
      </c>
      <c r="B48" s="28" t="s">
        <v>348</v>
      </c>
      <c r="C48" s="109"/>
      <c r="D48" s="31">
        <v>0</v>
      </c>
      <c r="E48" s="105">
        <v>0</v>
      </c>
      <c r="F48" s="31">
        <f t="shared" si="0"/>
        <v>0</v>
      </c>
      <c r="G48" s="17"/>
      <c r="H48" s="31">
        <v>0</v>
      </c>
      <c r="I48" s="105">
        <v>0</v>
      </c>
      <c r="J48" s="31">
        <v>0</v>
      </c>
      <c r="O48" s="225"/>
      <c r="P48" s="225"/>
      <c r="Q48" s="225"/>
    </row>
    <row r="49" spans="1:17" ht="15">
      <c r="A49" s="99"/>
      <c r="B49" s="28" t="s">
        <v>349</v>
      </c>
      <c r="C49" s="109"/>
      <c r="D49" s="31"/>
      <c r="E49" s="105"/>
      <c r="F49" s="31"/>
      <c r="G49" s="17"/>
      <c r="H49" s="31"/>
      <c r="I49" s="105"/>
      <c r="J49" s="31"/>
      <c r="O49" s="225"/>
      <c r="P49" s="225"/>
      <c r="Q49" s="225"/>
    </row>
    <row r="50" spans="1:17" ht="15">
      <c r="A50" s="99" t="s">
        <v>210</v>
      </c>
      <c r="B50" s="28" t="s">
        <v>211</v>
      </c>
      <c r="C50" s="109"/>
      <c r="D50" s="31">
        <v>2122</v>
      </c>
      <c r="E50" s="105">
        <v>0</v>
      </c>
      <c r="F50" s="31">
        <f t="shared" si="0"/>
        <v>2122</v>
      </c>
      <c r="G50" s="17"/>
      <c r="H50" s="31">
        <v>2122</v>
      </c>
      <c r="I50" s="105">
        <v>0</v>
      </c>
      <c r="J50" s="31">
        <v>2122</v>
      </c>
      <c r="O50" s="225"/>
      <c r="P50" s="225"/>
      <c r="Q50" s="225"/>
    </row>
    <row r="51" spans="1:17" ht="15">
      <c r="A51" s="99" t="s">
        <v>212</v>
      </c>
      <c r="B51" s="28" t="s">
        <v>213</v>
      </c>
      <c r="C51" s="109"/>
      <c r="D51" s="31">
        <f>SUM(D52:D55)</f>
        <v>59167</v>
      </c>
      <c r="E51" s="105">
        <v>0</v>
      </c>
      <c r="F51" s="31">
        <f aca="true" t="shared" si="1" ref="F51:F60">+E51+D51</f>
        <v>59167</v>
      </c>
      <c r="G51" s="17"/>
      <c r="H51" s="31">
        <v>38707</v>
      </c>
      <c r="I51" s="105">
        <v>0</v>
      </c>
      <c r="J51" s="31">
        <v>38707</v>
      </c>
      <c r="O51" s="225"/>
      <c r="P51" s="225"/>
      <c r="Q51" s="225"/>
    </row>
    <row r="52" spans="1:17" ht="15">
      <c r="A52" s="99" t="s">
        <v>214</v>
      </c>
      <c r="B52" s="28" t="s">
        <v>215</v>
      </c>
      <c r="C52" s="109"/>
      <c r="D52" s="31">
        <v>4198</v>
      </c>
      <c r="E52" s="105">
        <v>0</v>
      </c>
      <c r="F52" s="31">
        <f t="shared" si="1"/>
        <v>4198</v>
      </c>
      <c r="G52" s="17"/>
      <c r="H52" s="31">
        <v>3286</v>
      </c>
      <c r="I52" s="105">
        <v>0</v>
      </c>
      <c r="J52" s="31">
        <v>3286</v>
      </c>
      <c r="L52" s="224"/>
      <c r="O52" s="225"/>
      <c r="P52" s="225"/>
      <c r="Q52" s="225"/>
    </row>
    <row r="53" spans="1:17" ht="15">
      <c r="A53" s="99" t="s">
        <v>216</v>
      </c>
      <c r="B53" s="28" t="s">
        <v>217</v>
      </c>
      <c r="C53" s="109"/>
      <c r="D53" s="31">
        <v>0</v>
      </c>
      <c r="E53" s="105">
        <v>0</v>
      </c>
      <c r="F53" s="31">
        <f t="shared" si="1"/>
        <v>0</v>
      </c>
      <c r="G53" s="17"/>
      <c r="H53" s="31">
        <v>0</v>
      </c>
      <c r="I53" s="105">
        <v>0</v>
      </c>
      <c r="J53" s="31">
        <v>0</v>
      </c>
      <c r="O53" s="225"/>
      <c r="P53" s="225"/>
      <c r="Q53" s="225"/>
    </row>
    <row r="54" spans="1:17" ht="15">
      <c r="A54" s="99" t="s">
        <v>218</v>
      </c>
      <c r="B54" s="28" t="s">
        <v>219</v>
      </c>
      <c r="C54" s="109"/>
      <c r="D54" s="31">
        <v>54969</v>
      </c>
      <c r="E54" s="105">
        <v>0</v>
      </c>
      <c r="F54" s="31">
        <f t="shared" si="1"/>
        <v>54969</v>
      </c>
      <c r="G54" s="17"/>
      <c r="H54" s="31">
        <v>35421</v>
      </c>
      <c r="I54" s="105">
        <v>0</v>
      </c>
      <c r="J54" s="31">
        <v>35421</v>
      </c>
      <c r="O54" s="225"/>
      <c r="P54" s="225"/>
      <c r="Q54" s="225"/>
    </row>
    <row r="55" spans="1:17" ht="15">
      <c r="A55" s="99" t="s">
        <v>220</v>
      </c>
      <c r="B55" s="28" t="s">
        <v>221</v>
      </c>
      <c r="C55" s="109"/>
      <c r="D55" s="31">
        <v>0</v>
      </c>
      <c r="E55" s="105">
        <v>0</v>
      </c>
      <c r="F55" s="31">
        <f t="shared" si="1"/>
        <v>0</v>
      </c>
      <c r="G55" s="17"/>
      <c r="H55" s="31">
        <v>0</v>
      </c>
      <c r="I55" s="105">
        <v>0</v>
      </c>
      <c r="J55" s="31">
        <v>0</v>
      </c>
      <c r="O55" s="225"/>
      <c r="P55" s="225"/>
      <c r="Q55" s="225"/>
    </row>
    <row r="56" spans="1:17" ht="15">
      <c r="A56" s="99" t="s">
        <v>222</v>
      </c>
      <c r="B56" s="28" t="s">
        <v>223</v>
      </c>
      <c r="C56" s="109"/>
      <c r="D56" s="31">
        <f>+D57+D58</f>
        <v>5546</v>
      </c>
      <c r="E56" s="105">
        <v>0</v>
      </c>
      <c r="F56" s="31">
        <f t="shared" si="1"/>
        <v>5546</v>
      </c>
      <c r="G56" s="17"/>
      <c r="H56" s="31">
        <v>20460</v>
      </c>
      <c r="I56" s="105">
        <v>0</v>
      </c>
      <c r="J56" s="31">
        <v>20460</v>
      </c>
      <c r="O56" s="225"/>
      <c r="P56" s="225"/>
      <c r="Q56" s="225"/>
    </row>
    <row r="57" spans="1:17" ht="15">
      <c r="A57" s="99" t="s">
        <v>224</v>
      </c>
      <c r="B57" s="49" t="s">
        <v>225</v>
      </c>
      <c r="C57" s="109"/>
      <c r="D57" s="31">
        <v>0</v>
      </c>
      <c r="E57" s="105">
        <v>0</v>
      </c>
      <c r="F57" s="31">
        <f t="shared" si="1"/>
        <v>0</v>
      </c>
      <c r="G57" s="17"/>
      <c r="H57" s="31">
        <v>0</v>
      </c>
      <c r="I57" s="105">
        <v>0</v>
      </c>
      <c r="J57" s="31">
        <v>0</v>
      </c>
      <c r="O57" s="225"/>
      <c r="P57" s="225"/>
      <c r="Q57" s="225"/>
    </row>
    <row r="58" spans="1:17" s="5" customFormat="1" ht="15">
      <c r="A58" s="99" t="s">
        <v>226</v>
      </c>
      <c r="B58" s="49" t="s">
        <v>227</v>
      </c>
      <c r="C58" s="109"/>
      <c r="D58" s="31">
        <f>PL!D89</f>
        <v>5546</v>
      </c>
      <c r="E58" s="105">
        <v>0</v>
      </c>
      <c r="F58" s="31">
        <f t="shared" si="1"/>
        <v>5546</v>
      </c>
      <c r="G58" s="17"/>
      <c r="H58" s="31">
        <v>20460</v>
      </c>
      <c r="I58" s="105">
        <v>0</v>
      </c>
      <c r="J58" s="31">
        <v>20460</v>
      </c>
      <c r="O58" s="225"/>
      <c r="P58" s="225"/>
      <c r="Q58" s="225"/>
    </row>
    <row r="59" spans="1:17" ht="15">
      <c r="A59" s="99"/>
      <c r="B59" s="49"/>
      <c r="C59" s="109"/>
      <c r="D59" s="31"/>
      <c r="E59" s="105"/>
      <c r="F59" s="33"/>
      <c r="G59" s="17"/>
      <c r="H59" s="31"/>
      <c r="I59" s="105"/>
      <c r="J59" s="31"/>
      <c r="O59" s="225"/>
      <c r="P59" s="225"/>
      <c r="Q59" s="225"/>
    </row>
    <row r="60" spans="1:17" ht="15">
      <c r="A60" s="100"/>
      <c r="B60" s="101" t="s">
        <v>228</v>
      </c>
      <c r="C60" s="111"/>
      <c r="D60" s="103">
        <f>+D38+D28+D27+D20+D21+D14+D12+D15</f>
        <v>1245420</v>
      </c>
      <c r="E60" s="103">
        <f>+E38+E28+E27+E20+E21+E14+E12+E15</f>
        <v>328387</v>
      </c>
      <c r="F60" s="103">
        <f t="shared" si="1"/>
        <v>1573807</v>
      </c>
      <c r="G60" s="102"/>
      <c r="H60" s="103">
        <v>1533170</v>
      </c>
      <c r="I60" s="103">
        <v>422057</v>
      </c>
      <c r="J60" s="103">
        <v>1955227</v>
      </c>
      <c r="O60" s="225"/>
      <c r="P60" s="225"/>
      <c r="Q60" s="225"/>
    </row>
    <row r="61" spans="6:10" ht="12.75">
      <c r="F61" s="221"/>
      <c r="J61" s="221"/>
    </row>
    <row r="62" ht="12.75">
      <c r="F62" s="221"/>
    </row>
    <row r="63" ht="12.75">
      <c r="F63" s="221"/>
    </row>
    <row r="64" spans="5:6" ht="12.75">
      <c r="E64" s="300"/>
      <c r="F64" s="221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Roman,Normal"&amp;11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69" customWidth="1"/>
    <col min="2" max="2" width="51.625" style="169" customWidth="1"/>
    <col min="3" max="3" width="5.625" style="186" customWidth="1"/>
    <col min="4" max="4" width="12.25390625" style="169" customWidth="1"/>
    <col min="5" max="5" width="13.25390625" style="169" customWidth="1"/>
    <col min="6" max="6" width="13.50390625" style="169" bestFit="1" customWidth="1"/>
    <col min="7" max="7" width="2.25390625" style="169" customWidth="1"/>
    <col min="8" max="8" width="12.25390625" style="169" customWidth="1"/>
    <col min="9" max="9" width="14.125" style="169" customWidth="1"/>
    <col min="10" max="10" width="12.375" style="169" customWidth="1"/>
    <col min="11" max="11" width="8.00390625" style="169" customWidth="1"/>
    <col min="12" max="12" width="10.125" style="169" bestFit="1" customWidth="1"/>
    <col min="13" max="13" width="8.00390625" style="169" customWidth="1"/>
    <col min="14" max="14" width="9.125" style="169" bestFit="1" customWidth="1"/>
    <col min="15" max="16384" width="8.00390625" style="169" customWidth="1"/>
  </cols>
  <sheetData>
    <row r="1" spans="1:10" s="1" customFormat="1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434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19.5">
      <c r="A3" s="59" t="s">
        <v>414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1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1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1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1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1"/>
      <c r="D8" s="10"/>
      <c r="E8" s="10"/>
      <c r="F8" s="10"/>
      <c r="G8" s="10"/>
      <c r="H8" s="10"/>
      <c r="I8" s="10"/>
      <c r="J8" s="10"/>
    </row>
    <row r="9" spans="1:11" s="4" customFormat="1" ht="15">
      <c r="A9" s="91"/>
      <c r="B9" s="170"/>
      <c r="C9" s="167"/>
      <c r="D9" s="106"/>
      <c r="E9" s="66" t="str">
        <f>Pasif!E9</f>
        <v>Bağımsız Denetimden Geçmemiş</v>
      </c>
      <c r="F9" s="106"/>
      <c r="G9" s="106"/>
      <c r="H9" s="106"/>
      <c r="I9" s="184" t="s">
        <v>346</v>
      </c>
      <c r="J9" s="106"/>
      <c r="K9" s="6"/>
    </row>
    <row r="10" spans="1:11" s="4" customFormat="1" ht="15">
      <c r="A10" s="96"/>
      <c r="B10" s="175" t="s">
        <v>0</v>
      </c>
      <c r="C10" s="116" t="s">
        <v>345</v>
      </c>
      <c r="D10" s="164"/>
      <c r="E10" s="269" t="str">
        <f>Pasif!E10</f>
        <v> 31 Mart 2013</v>
      </c>
      <c r="F10" s="268"/>
      <c r="G10" s="183"/>
      <c r="H10" s="164"/>
      <c r="I10" s="270" t="str">
        <f>Aktif!I10</f>
        <v> 31 Aralık 2012</v>
      </c>
      <c r="J10" s="271"/>
      <c r="K10" s="6"/>
    </row>
    <row r="11" spans="1:10" s="4" customFormat="1" ht="15">
      <c r="A11" s="100"/>
      <c r="B11" s="171"/>
      <c r="C11" s="185"/>
      <c r="D11" s="113" t="s">
        <v>95</v>
      </c>
      <c r="E11" s="113" t="s">
        <v>96</v>
      </c>
      <c r="F11" s="113" t="s">
        <v>97</v>
      </c>
      <c r="G11" s="113"/>
      <c r="H11" s="113" t="s">
        <v>95</v>
      </c>
      <c r="I11" s="113" t="s">
        <v>96</v>
      </c>
      <c r="J11" s="113" t="s">
        <v>97</v>
      </c>
    </row>
    <row r="12" spans="1:10" s="4" customFormat="1" ht="15">
      <c r="A12" s="91"/>
      <c r="B12" s="170"/>
      <c r="C12" s="214"/>
      <c r="D12" s="215"/>
      <c r="E12" s="215"/>
      <c r="F12" s="215"/>
      <c r="G12" s="215"/>
      <c r="H12" s="215"/>
      <c r="I12" s="215"/>
      <c r="J12" s="215"/>
    </row>
    <row r="13" spans="1:17" s="168" customFormat="1" ht="15.75">
      <c r="A13" s="176" t="s">
        <v>98</v>
      </c>
      <c r="B13" s="226" t="s">
        <v>1</v>
      </c>
      <c r="C13" s="107"/>
      <c r="D13" s="216">
        <v>163734</v>
      </c>
      <c r="E13" s="216">
        <v>3477</v>
      </c>
      <c r="F13" s="216">
        <f>+E13+D13</f>
        <v>167211</v>
      </c>
      <c r="G13" s="216"/>
      <c r="H13" s="216">
        <v>151261</v>
      </c>
      <c r="I13" s="216">
        <v>11572</v>
      </c>
      <c r="J13" s="216">
        <v>162833</v>
      </c>
      <c r="O13" s="230"/>
      <c r="P13" s="230"/>
      <c r="Q13" s="230"/>
    </row>
    <row r="14" spans="1:17" s="168" customFormat="1" ht="15.75">
      <c r="A14" s="176" t="s">
        <v>100</v>
      </c>
      <c r="B14" s="226" t="s">
        <v>2</v>
      </c>
      <c r="C14" s="107"/>
      <c r="D14" s="216">
        <v>509136</v>
      </c>
      <c r="E14" s="216">
        <v>83472</v>
      </c>
      <c r="F14" s="216">
        <f aca="true" t="shared" si="0" ref="F14:F35">+E14+D14</f>
        <v>592608</v>
      </c>
      <c r="G14" s="216"/>
      <c r="H14" s="216">
        <v>651774</v>
      </c>
      <c r="I14" s="216">
        <v>62483</v>
      </c>
      <c r="J14" s="216">
        <v>714257</v>
      </c>
      <c r="O14" s="230"/>
      <c r="P14" s="230"/>
      <c r="Q14" s="230"/>
    </row>
    <row r="15" spans="1:17" s="168" customFormat="1" ht="15.75">
      <c r="A15" s="176" t="s">
        <v>107</v>
      </c>
      <c r="B15" s="175" t="s">
        <v>3</v>
      </c>
      <c r="C15" s="107">
        <v>26.1</v>
      </c>
      <c r="D15" s="216">
        <v>37425</v>
      </c>
      <c r="E15" s="216">
        <v>1464544</v>
      </c>
      <c r="F15" s="216">
        <f t="shared" si="0"/>
        <v>1501969</v>
      </c>
      <c r="G15" s="216"/>
      <c r="H15" s="216">
        <v>33910</v>
      </c>
      <c r="I15" s="227">
        <v>1130524</v>
      </c>
      <c r="J15" s="216">
        <v>1164434</v>
      </c>
      <c r="O15" s="230"/>
      <c r="P15" s="230"/>
      <c r="Q15" s="230"/>
    </row>
    <row r="16" spans="1:17" s="168" customFormat="1" ht="15.75">
      <c r="A16" s="176" t="s">
        <v>109</v>
      </c>
      <c r="B16" s="175" t="s">
        <v>4</v>
      </c>
      <c r="C16" s="108">
        <v>26.2</v>
      </c>
      <c r="D16" s="216">
        <v>1383</v>
      </c>
      <c r="E16" s="216">
        <v>0</v>
      </c>
      <c r="F16" s="216">
        <f t="shared" si="0"/>
        <v>1383</v>
      </c>
      <c r="G16" s="216"/>
      <c r="H16" s="216">
        <v>1148</v>
      </c>
      <c r="I16" s="216">
        <v>0</v>
      </c>
      <c r="J16" s="216">
        <v>1148</v>
      </c>
      <c r="O16" s="230"/>
      <c r="P16" s="230"/>
      <c r="Q16" s="230"/>
    </row>
    <row r="17" spans="1:17" s="168" customFormat="1" ht="15.75">
      <c r="A17" s="176" t="s">
        <v>111</v>
      </c>
      <c r="B17" s="175" t="s">
        <v>5</v>
      </c>
      <c r="C17" s="108">
        <v>26.3</v>
      </c>
      <c r="D17" s="217">
        <f>SUM(D18:D19)</f>
        <v>948</v>
      </c>
      <c r="E17" s="217">
        <f>SUM(E18:E19)</f>
        <v>948</v>
      </c>
      <c r="F17" s="216">
        <f t="shared" si="0"/>
        <v>1896</v>
      </c>
      <c r="G17" s="217"/>
      <c r="H17" s="217">
        <v>3415</v>
      </c>
      <c r="I17" s="217">
        <v>5567</v>
      </c>
      <c r="J17" s="216">
        <v>8982</v>
      </c>
      <c r="O17" s="230"/>
      <c r="P17" s="230"/>
      <c r="Q17" s="230"/>
    </row>
    <row r="18" spans="1:17" s="168" customFormat="1" ht="15.75">
      <c r="A18" s="177" t="s">
        <v>323</v>
      </c>
      <c r="B18" s="178" t="s">
        <v>6</v>
      </c>
      <c r="C18" s="109"/>
      <c r="D18" s="218">
        <v>948</v>
      </c>
      <c r="E18" s="218">
        <v>948</v>
      </c>
      <c r="F18" s="218">
        <f t="shared" si="0"/>
        <v>1896</v>
      </c>
      <c r="G18" s="218"/>
      <c r="H18" s="218">
        <v>3415</v>
      </c>
      <c r="I18" s="228">
        <v>5567</v>
      </c>
      <c r="J18" s="218">
        <v>8982</v>
      </c>
      <c r="O18" s="230"/>
      <c r="P18" s="230"/>
      <c r="Q18" s="230"/>
    </row>
    <row r="19" spans="1:17" s="168" customFormat="1" ht="15.75">
      <c r="A19" s="177" t="s">
        <v>325</v>
      </c>
      <c r="B19" s="178" t="s">
        <v>7</v>
      </c>
      <c r="C19" s="109"/>
      <c r="D19" s="218">
        <v>0</v>
      </c>
      <c r="E19" s="218">
        <v>0</v>
      </c>
      <c r="F19" s="216">
        <f t="shared" si="0"/>
        <v>0</v>
      </c>
      <c r="G19" s="218"/>
      <c r="H19" s="218">
        <v>0</v>
      </c>
      <c r="I19" s="218">
        <v>0</v>
      </c>
      <c r="J19" s="216">
        <v>0</v>
      </c>
      <c r="O19" s="230"/>
      <c r="P19" s="230"/>
      <c r="Q19" s="230"/>
    </row>
    <row r="20" spans="1:17" s="168" customFormat="1" ht="15.75">
      <c r="A20" s="179" t="s">
        <v>8</v>
      </c>
      <c r="B20" s="178" t="s">
        <v>9</v>
      </c>
      <c r="C20" s="109"/>
      <c r="D20" s="218">
        <v>0</v>
      </c>
      <c r="E20" s="218">
        <v>0</v>
      </c>
      <c r="F20" s="216">
        <f t="shared" si="0"/>
        <v>0</v>
      </c>
      <c r="G20" s="218"/>
      <c r="H20" s="218">
        <v>0</v>
      </c>
      <c r="I20" s="218">
        <v>0</v>
      </c>
      <c r="J20" s="216">
        <v>0</v>
      </c>
      <c r="N20" s="230"/>
      <c r="O20" s="230"/>
      <c r="P20" s="230"/>
      <c r="Q20" s="230"/>
    </row>
    <row r="21" spans="1:17" s="168" customFormat="1" ht="15.75">
      <c r="A21" s="179" t="s">
        <v>10</v>
      </c>
      <c r="B21" s="178" t="s">
        <v>11</v>
      </c>
      <c r="C21" s="108"/>
      <c r="D21" s="218">
        <v>0</v>
      </c>
      <c r="E21" s="218">
        <v>0</v>
      </c>
      <c r="F21" s="216">
        <f t="shared" si="0"/>
        <v>0</v>
      </c>
      <c r="G21" s="218"/>
      <c r="H21" s="218">
        <v>0</v>
      </c>
      <c r="I21" s="218">
        <v>0</v>
      </c>
      <c r="J21" s="216">
        <v>0</v>
      </c>
      <c r="O21" s="230"/>
      <c r="P21" s="230"/>
      <c r="Q21" s="230"/>
    </row>
    <row r="22" spans="1:17" s="168" customFormat="1" ht="15.75">
      <c r="A22" s="179" t="s">
        <v>12</v>
      </c>
      <c r="B22" s="178" t="s">
        <v>13</v>
      </c>
      <c r="C22" s="110"/>
      <c r="D22" s="218">
        <v>0</v>
      </c>
      <c r="E22" s="218">
        <v>0</v>
      </c>
      <c r="F22" s="216">
        <f t="shared" si="0"/>
        <v>0</v>
      </c>
      <c r="G22" s="218"/>
      <c r="H22" s="218">
        <v>0</v>
      </c>
      <c r="I22" s="218">
        <v>0</v>
      </c>
      <c r="J22" s="216">
        <v>0</v>
      </c>
      <c r="O22" s="230"/>
      <c r="P22" s="230"/>
      <c r="Q22" s="230"/>
    </row>
    <row r="23" spans="1:17" s="168" customFormat="1" ht="15.75">
      <c r="A23" s="177" t="s">
        <v>14</v>
      </c>
      <c r="B23" s="178" t="s">
        <v>15</v>
      </c>
      <c r="C23" s="110"/>
      <c r="D23" s="218">
        <v>0</v>
      </c>
      <c r="E23" s="218">
        <v>0</v>
      </c>
      <c r="F23" s="216">
        <f t="shared" si="0"/>
        <v>0</v>
      </c>
      <c r="G23" s="218"/>
      <c r="H23" s="218">
        <v>0</v>
      </c>
      <c r="I23" s="218">
        <v>0</v>
      </c>
      <c r="J23" s="216">
        <v>0</v>
      </c>
      <c r="O23" s="230"/>
      <c r="P23" s="230"/>
      <c r="Q23" s="230"/>
    </row>
    <row r="24" spans="1:17" s="168" customFormat="1" ht="15.75">
      <c r="A24" s="176" t="s">
        <v>113</v>
      </c>
      <c r="B24" s="175" t="s">
        <v>16</v>
      </c>
      <c r="C24" s="110">
        <v>26.4</v>
      </c>
      <c r="D24" s="217">
        <f>+D25+D29</f>
        <v>100840</v>
      </c>
      <c r="E24" s="217">
        <f>+E25+E29</f>
        <v>271180</v>
      </c>
      <c r="F24" s="216">
        <f t="shared" si="0"/>
        <v>372020</v>
      </c>
      <c r="G24" s="217"/>
      <c r="H24" s="217">
        <v>90845</v>
      </c>
      <c r="I24" s="217">
        <v>240086</v>
      </c>
      <c r="J24" s="217">
        <v>330931</v>
      </c>
      <c r="O24" s="230"/>
      <c r="P24" s="230"/>
      <c r="Q24" s="230"/>
    </row>
    <row r="25" spans="1:17" s="168" customFormat="1" ht="15.75">
      <c r="A25" s="177" t="s">
        <v>114</v>
      </c>
      <c r="B25" s="178" t="s">
        <v>17</v>
      </c>
      <c r="C25" s="109"/>
      <c r="D25" s="219">
        <v>0</v>
      </c>
      <c r="E25" s="219">
        <v>0</v>
      </c>
      <c r="F25" s="216">
        <f t="shared" si="0"/>
        <v>0</v>
      </c>
      <c r="G25" s="219"/>
      <c r="H25" s="219">
        <v>0</v>
      </c>
      <c r="I25" s="219">
        <v>0</v>
      </c>
      <c r="J25" s="219">
        <v>0</v>
      </c>
      <c r="O25" s="230"/>
      <c r="P25" s="230"/>
      <c r="Q25" s="230"/>
    </row>
    <row r="26" spans="1:17" s="168" customFormat="1" ht="15.75">
      <c r="A26" s="177" t="s">
        <v>115</v>
      </c>
      <c r="B26" s="178" t="s">
        <v>18</v>
      </c>
      <c r="C26" s="109"/>
      <c r="D26" s="219">
        <v>0</v>
      </c>
      <c r="E26" s="219">
        <v>0</v>
      </c>
      <c r="F26" s="219">
        <f t="shared" si="0"/>
        <v>0</v>
      </c>
      <c r="G26" s="219"/>
      <c r="H26" s="219">
        <v>0</v>
      </c>
      <c r="I26" s="219">
        <v>0</v>
      </c>
      <c r="J26" s="219">
        <v>0</v>
      </c>
      <c r="O26" s="230"/>
      <c r="P26" s="230"/>
      <c r="Q26" s="230"/>
    </row>
    <row r="27" spans="1:17" s="168" customFormat="1" ht="15.75">
      <c r="A27" s="177" t="s">
        <v>116</v>
      </c>
      <c r="B27" s="178" t="s">
        <v>19</v>
      </c>
      <c r="C27" s="109"/>
      <c r="D27" s="219">
        <v>0</v>
      </c>
      <c r="E27" s="219">
        <v>0</v>
      </c>
      <c r="F27" s="219">
        <f t="shared" si="0"/>
        <v>0</v>
      </c>
      <c r="G27" s="219"/>
      <c r="H27" s="219">
        <v>0</v>
      </c>
      <c r="I27" s="219">
        <v>0</v>
      </c>
      <c r="J27" s="219">
        <v>0</v>
      </c>
      <c r="O27" s="230"/>
      <c r="P27" s="230"/>
      <c r="Q27" s="230"/>
    </row>
    <row r="28" spans="1:17" s="168" customFormat="1" ht="15.75">
      <c r="A28" s="177" t="s">
        <v>117</v>
      </c>
      <c r="B28" s="178" t="s">
        <v>20</v>
      </c>
      <c r="C28" s="108"/>
      <c r="D28" s="219">
        <v>0</v>
      </c>
      <c r="E28" s="219">
        <v>0</v>
      </c>
      <c r="F28" s="219">
        <f t="shared" si="0"/>
        <v>0</v>
      </c>
      <c r="G28" s="219"/>
      <c r="H28" s="219">
        <v>0</v>
      </c>
      <c r="I28" s="219">
        <v>0</v>
      </c>
      <c r="J28" s="219">
        <v>0</v>
      </c>
      <c r="O28" s="230"/>
      <c r="P28" s="230"/>
      <c r="Q28" s="230"/>
    </row>
    <row r="29" spans="1:17" s="168" customFormat="1" ht="15.75">
      <c r="A29" s="177" t="s">
        <v>119</v>
      </c>
      <c r="B29" s="178" t="s">
        <v>21</v>
      </c>
      <c r="C29" s="108"/>
      <c r="D29" s="219">
        <f>SUM(D30:D34)</f>
        <v>100840</v>
      </c>
      <c r="E29" s="219">
        <f>SUM(E30:E34)</f>
        <v>271180</v>
      </c>
      <c r="F29" s="219">
        <f t="shared" si="0"/>
        <v>372020</v>
      </c>
      <c r="G29" s="219"/>
      <c r="H29" s="219">
        <v>90845</v>
      </c>
      <c r="I29" s="219">
        <v>240086</v>
      </c>
      <c r="J29" s="219">
        <v>330931</v>
      </c>
      <c r="O29" s="230"/>
      <c r="P29" s="230"/>
      <c r="Q29" s="230"/>
    </row>
    <row r="30" spans="1:17" s="168" customFormat="1" ht="15.75">
      <c r="A30" s="179" t="s">
        <v>120</v>
      </c>
      <c r="B30" s="178" t="s">
        <v>22</v>
      </c>
      <c r="C30" s="109"/>
      <c r="D30" s="219">
        <v>774</v>
      </c>
      <c r="E30" s="219">
        <v>772</v>
      </c>
      <c r="F30" s="219">
        <f t="shared" si="0"/>
        <v>1546</v>
      </c>
      <c r="G30" s="219"/>
      <c r="H30" s="219">
        <v>0</v>
      </c>
      <c r="I30" s="219">
        <v>0</v>
      </c>
      <c r="J30" s="219">
        <v>0</v>
      </c>
      <c r="O30" s="230"/>
      <c r="P30" s="230"/>
      <c r="Q30" s="230"/>
    </row>
    <row r="31" spans="1:17" s="168" customFormat="1" ht="15.75">
      <c r="A31" s="179" t="s">
        <v>121</v>
      </c>
      <c r="B31" s="178" t="s">
        <v>23</v>
      </c>
      <c r="C31" s="109"/>
      <c r="D31" s="219">
        <v>100066</v>
      </c>
      <c r="E31" s="219">
        <v>270408</v>
      </c>
      <c r="F31" s="219">
        <f t="shared" si="0"/>
        <v>370474</v>
      </c>
      <c r="G31" s="219"/>
      <c r="H31" s="219">
        <v>90845</v>
      </c>
      <c r="I31" s="219">
        <v>240086</v>
      </c>
      <c r="J31" s="219">
        <v>330931</v>
      </c>
      <c r="O31" s="230"/>
      <c r="P31" s="230"/>
      <c r="Q31" s="230"/>
    </row>
    <row r="32" spans="1:17" s="168" customFormat="1" ht="15.75">
      <c r="A32" s="179" t="s">
        <v>278</v>
      </c>
      <c r="B32" s="178" t="s">
        <v>24</v>
      </c>
      <c r="C32" s="109"/>
      <c r="D32" s="219">
        <v>0</v>
      </c>
      <c r="E32" s="219">
        <v>0</v>
      </c>
      <c r="F32" s="219">
        <f t="shared" si="0"/>
        <v>0</v>
      </c>
      <c r="G32" s="219"/>
      <c r="H32" s="219">
        <v>0</v>
      </c>
      <c r="I32" s="219">
        <v>0</v>
      </c>
      <c r="J32" s="219">
        <v>0</v>
      </c>
      <c r="O32" s="230"/>
      <c r="P32" s="230"/>
      <c r="Q32" s="230"/>
    </row>
    <row r="33" spans="1:17" s="168" customFormat="1" ht="15.75">
      <c r="A33" s="179" t="s">
        <v>280</v>
      </c>
      <c r="B33" s="178" t="s">
        <v>25</v>
      </c>
      <c r="C33" s="86"/>
      <c r="D33" s="219">
        <v>0</v>
      </c>
      <c r="E33" s="219">
        <v>0</v>
      </c>
      <c r="F33" s="219">
        <f t="shared" si="0"/>
        <v>0</v>
      </c>
      <c r="G33" s="219"/>
      <c r="H33" s="219">
        <v>0</v>
      </c>
      <c r="I33" s="219">
        <v>0</v>
      </c>
      <c r="J33" s="219">
        <v>0</v>
      </c>
      <c r="O33" s="230"/>
      <c r="P33" s="230"/>
      <c r="Q33" s="230"/>
    </row>
    <row r="34" spans="1:17" s="168" customFormat="1" ht="15.75">
      <c r="A34" s="179" t="s">
        <v>282</v>
      </c>
      <c r="B34" s="178" t="s">
        <v>150</v>
      </c>
      <c r="C34" s="108"/>
      <c r="D34" s="219">
        <v>0</v>
      </c>
      <c r="E34" s="219">
        <v>0</v>
      </c>
      <c r="F34" s="219">
        <f t="shared" si="0"/>
        <v>0</v>
      </c>
      <c r="G34" s="219"/>
      <c r="H34" s="219">
        <v>0</v>
      </c>
      <c r="I34" s="219">
        <v>0</v>
      </c>
      <c r="J34" s="219">
        <v>0</v>
      </c>
      <c r="O34" s="230"/>
      <c r="P34" s="230"/>
      <c r="Q34" s="230"/>
    </row>
    <row r="35" spans="1:17" s="168" customFormat="1" ht="15.75">
      <c r="A35" s="176" t="s">
        <v>124</v>
      </c>
      <c r="B35" s="175" t="s">
        <v>26</v>
      </c>
      <c r="C35" s="108">
        <v>26.5</v>
      </c>
      <c r="D35" s="216">
        <v>501250</v>
      </c>
      <c r="E35" s="216">
        <v>78353</v>
      </c>
      <c r="F35" s="216">
        <f t="shared" si="0"/>
        <v>579603</v>
      </c>
      <c r="G35" s="216"/>
      <c r="H35" s="216">
        <v>452149</v>
      </c>
      <c r="I35" s="216">
        <v>76864</v>
      </c>
      <c r="J35" s="216">
        <v>529013</v>
      </c>
      <c r="O35" s="230"/>
      <c r="P35" s="230"/>
      <c r="Q35" s="230"/>
    </row>
    <row r="36" spans="1:17" s="168" customFormat="1" ht="15.75">
      <c r="A36" s="180"/>
      <c r="B36" s="178"/>
      <c r="C36" s="109"/>
      <c r="D36" s="218"/>
      <c r="E36" s="218"/>
      <c r="F36" s="218"/>
      <c r="G36" s="218"/>
      <c r="H36" s="218"/>
      <c r="I36" s="218"/>
      <c r="J36" s="218"/>
      <c r="O36" s="230"/>
      <c r="P36" s="230"/>
      <c r="Q36" s="230"/>
    </row>
    <row r="37" spans="1:17" s="168" customFormat="1" ht="15.75">
      <c r="A37" s="181"/>
      <c r="B37" s="182" t="s">
        <v>27</v>
      </c>
      <c r="C37" s="185"/>
      <c r="D37" s="220">
        <f>+D13+D14+D15+D16+D17+D24+D35</f>
        <v>1314716</v>
      </c>
      <c r="E37" s="220">
        <f>+E13+E14+E15+E16+E17+E24+E35</f>
        <v>1901974</v>
      </c>
      <c r="F37" s="220">
        <f>+E37+D37</f>
        <v>3216690</v>
      </c>
      <c r="G37" s="220"/>
      <c r="H37" s="220">
        <v>1384502</v>
      </c>
      <c r="I37" s="220">
        <v>1527096</v>
      </c>
      <c r="J37" s="220">
        <v>2911598</v>
      </c>
      <c r="O37" s="230"/>
      <c r="P37" s="230"/>
      <c r="Q37" s="230"/>
    </row>
    <row r="38" s="168" customFormat="1" ht="15.75">
      <c r="C38" s="152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53" customWidth="1"/>
    <col min="4" max="4" width="21.25390625" style="15" customWidth="1"/>
    <col min="5" max="5" width="3.625" style="15" customWidth="1"/>
    <col min="6" max="6" width="21.25390625" style="15" customWidth="1"/>
    <col min="7" max="16384" width="9.00390625" style="15" customWidth="1"/>
  </cols>
  <sheetData>
    <row r="1" ht="29.25">
      <c r="A1" s="272" t="s">
        <v>420</v>
      </c>
    </row>
    <row r="2" ht="29.25">
      <c r="A2" s="272" t="s">
        <v>441</v>
      </c>
    </row>
    <row r="3" ht="29.25">
      <c r="A3" s="272" t="s">
        <v>347</v>
      </c>
    </row>
    <row r="4" ht="24">
      <c r="A4" s="273" t="s">
        <v>415</v>
      </c>
    </row>
    <row r="5" ht="15">
      <c r="A5" s="274"/>
    </row>
    <row r="6" ht="15">
      <c r="A6" s="274"/>
    </row>
    <row r="7" ht="15">
      <c r="A7" s="274"/>
    </row>
    <row r="8" ht="15">
      <c r="A8" s="274"/>
    </row>
    <row r="10" spans="1:6" ht="28.5">
      <c r="A10" s="275"/>
      <c r="B10" s="276" t="s">
        <v>229</v>
      </c>
      <c r="C10" s="277"/>
      <c r="D10" s="120" t="s">
        <v>429</v>
      </c>
      <c r="E10" s="117"/>
      <c r="F10" s="120" t="s">
        <v>429</v>
      </c>
    </row>
    <row r="11" spans="1:6" ht="15">
      <c r="A11" s="100"/>
      <c r="B11" s="115"/>
      <c r="C11" s="111" t="s">
        <v>345</v>
      </c>
      <c r="D11" s="278" t="s">
        <v>435</v>
      </c>
      <c r="E11" s="119"/>
      <c r="F11" s="278" t="s">
        <v>436</v>
      </c>
    </row>
    <row r="12" spans="1:6" ht="15">
      <c r="A12" s="96"/>
      <c r="B12" s="279"/>
      <c r="C12" s="39"/>
      <c r="D12" s="121"/>
      <c r="E12" s="280"/>
      <c r="F12" s="121"/>
    </row>
    <row r="13" spans="1:6" s="266" customFormat="1" ht="15">
      <c r="A13" s="97" t="s">
        <v>98</v>
      </c>
      <c r="B13" s="56" t="s">
        <v>230</v>
      </c>
      <c r="C13" s="39">
        <v>18</v>
      </c>
      <c r="D13" s="21">
        <f>+D14</f>
        <v>34570</v>
      </c>
      <c r="E13" s="54"/>
      <c r="F13" s="21">
        <v>38362</v>
      </c>
    </row>
    <row r="14" spans="1:7" ht="15">
      <c r="A14" s="99"/>
      <c r="B14" s="281" t="s">
        <v>374</v>
      </c>
      <c r="C14" s="39"/>
      <c r="D14" s="21">
        <f>+D15+D18</f>
        <v>34570</v>
      </c>
      <c r="E14" s="54"/>
      <c r="F14" s="21">
        <v>38362</v>
      </c>
      <c r="G14" s="266"/>
    </row>
    <row r="15" spans="1:7" ht="15.75">
      <c r="A15" s="282" t="s">
        <v>231</v>
      </c>
      <c r="B15" s="283" t="s">
        <v>375</v>
      </c>
      <c r="C15" s="40"/>
      <c r="D15" s="20">
        <v>28599</v>
      </c>
      <c r="E15" s="55"/>
      <c r="F15" s="20">
        <v>32684</v>
      </c>
      <c r="G15" s="266"/>
    </row>
    <row r="16" spans="1:7" ht="15.75">
      <c r="A16" s="282" t="s">
        <v>232</v>
      </c>
      <c r="B16" s="283" t="s">
        <v>376</v>
      </c>
      <c r="C16" s="40"/>
      <c r="D16" s="20">
        <v>13423</v>
      </c>
      <c r="E16" s="55"/>
      <c r="F16" s="20">
        <v>15297</v>
      </c>
      <c r="G16" s="266"/>
    </row>
    <row r="17" spans="1:7" ht="15.75">
      <c r="A17" s="282" t="s">
        <v>233</v>
      </c>
      <c r="B17" s="283" t="s">
        <v>150</v>
      </c>
      <c r="C17" s="40"/>
      <c r="D17" s="20">
        <v>15176</v>
      </c>
      <c r="E17" s="55"/>
      <c r="F17" s="20">
        <v>17387</v>
      </c>
      <c r="G17" s="266"/>
    </row>
    <row r="18" spans="1:7" ht="15.75">
      <c r="A18" s="282" t="s">
        <v>234</v>
      </c>
      <c r="B18" s="283" t="s">
        <v>377</v>
      </c>
      <c r="C18" s="40"/>
      <c r="D18" s="20">
        <v>5971</v>
      </c>
      <c r="E18" s="55"/>
      <c r="F18" s="20">
        <v>5678</v>
      </c>
      <c r="G18" s="266"/>
    </row>
    <row r="19" spans="1:7" ht="15.75">
      <c r="A19" s="282" t="s">
        <v>235</v>
      </c>
      <c r="B19" s="283" t="s">
        <v>376</v>
      </c>
      <c r="C19" s="40"/>
      <c r="D19" s="20">
        <v>3850</v>
      </c>
      <c r="E19" s="55"/>
      <c r="F19" s="20">
        <v>4379</v>
      </c>
      <c r="G19" s="266"/>
    </row>
    <row r="20" spans="1:7" ht="15.75">
      <c r="A20" s="282" t="s">
        <v>236</v>
      </c>
      <c r="B20" s="283" t="s">
        <v>150</v>
      </c>
      <c r="C20" s="40"/>
      <c r="D20" s="20">
        <v>2121</v>
      </c>
      <c r="E20" s="55"/>
      <c r="F20" s="20">
        <v>1299</v>
      </c>
      <c r="G20" s="266"/>
    </row>
    <row r="21" spans="1:6" s="266" customFormat="1" ht="15">
      <c r="A21" s="97" t="s">
        <v>100</v>
      </c>
      <c r="B21" s="284" t="s">
        <v>237</v>
      </c>
      <c r="C21" s="39">
        <v>19</v>
      </c>
      <c r="D21" s="21">
        <f>SUM(D22:D26)</f>
        <v>-8653</v>
      </c>
      <c r="E21" s="54"/>
      <c r="F21" s="21">
        <v>-7518</v>
      </c>
    </row>
    <row r="22" spans="1:6" s="266" customFormat="1" ht="15">
      <c r="A22" s="99" t="s">
        <v>101</v>
      </c>
      <c r="B22" s="285" t="s">
        <v>238</v>
      </c>
      <c r="D22" s="20">
        <v>-5306</v>
      </c>
      <c r="E22" s="55"/>
      <c r="F22" s="20">
        <v>-4466</v>
      </c>
    </row>
    <row r="23" spans="1:6" s="266" customFormat="1" ht="15">
      <c r="A23" s="99" t="s">
        <v>103</v>
      </c>
      <c r="B23" s="285" t="s">
        <v>239</v>
      </c>
      <c r="C23" s="40"/>
      <c r="D23" s="20">
        <v>-36</v>
      </c>
      <c r="E23" s="55"/>
      <c r="F23" s="20">
        <v>-15</v>
      </c>
    </row>
    <row r="24" spans="1:6" s="266" customFormat="1" ht="15">
      <c r="A24" s="99" t="s">
        <v>105</v>
      </c>
      <c r="B24" s="285" t="s">
        <v>240</v>
      </c>
      <c r="C24" s="40"/>
      <c r="D24" s="20">
        <v>0</v>
      </c>
      <c r="E24" s="55"/>
      <c r="F24" s="20">
        <v>0</v>
      </c>
    </row>
    <row r="25" spans="1:6" s="266" customFormat="1" ht="15">
      <c r="A25" s="99" t="s">
        <v>241</v>
      </c>
      <c r="B25" s="285" t="s">
        <v>242</v>
      </c>
      <c r="C25" s="40"/>
      <c r="D25" s="20">
        <v>-3302</v>
      </c>
      <c r="E25" s="55"/>
      <c r="F25" s="20">
        <v>-3027</v>
      </c>
    </row>
    <row r="26" spans="1:6" s="266" customFormat="1" ht="15">
      <c r="A26" s="99" t="s">
        <v>243</v>
      </c>
      <c r="B26" s="285" t="s">
        <v>150</v>
      </c>
      <c r="C26" s="40"/>
      <c r="D26" s="20">
        <v>-9</v>
      </c>
      <c r="E26" s="55"/>
      <c r="F26" s="20">
        <v>-10</v>
      </c>
    </row>
    <row r="27" spans="1:7" ht="15">
      <c r="A27" s="97" t="s">
        <v>107</v>
      </c>
      <c r="B27" s="284" t="s">
        <v>244</v>
      </c>
      <c r="C27" s="39">
        <v>20</v>
      </c>
      <c r="D27" s="21">
        <f>+D28+D29+D30+D35+D36+D39+D40</f>
        <v>17148</v>
      </c>
      <c r="E27" s="54"/>
      <c r="F27" s="21">
        <v>27582</v>
      </c>
      <c r="G27" s="266"/>
    </row>
    <row r="28" spans="1:7" ht="15">
      <c r="A28" s="99" t="s">
        <v>163</v>
      </c>
      <c r="B28" s="57" t="s">
        <v>245</v>
      </c>
      <c r="C28" s="40"/>
      <c r="D28" s="20">
        <v>1004</v>
      </c>
      <c r="E28" s="55"/>
      <c r="F28" s="20">
        <v>58</v>
      </c>
      <c r="G28" s="266"/>
    </row>
    <row r="29" spans="1:7" ht="15">
      <c r="A29" s="99" t="s">
        <v>164</v>
      </c>
      <c r="B29" s="57" t="s">
        <v>246</v>
      </c>
      <c r="C29" s="40"/>
      <c r="D29" s="20">
        <v>0</v>
      </c>
      <c r="E29" s="55"/>
      <c r="F29" s="20">
        <v>0</v>
      </c>
      <c r="G29" s="266"/>
    </row>
    <row r="30" spans="1:7" ht="15">
      <c r="A30" s="99" t="s">
        <v>165</v>
      </c>
      <c r="B30" s="57" t="s">
        <v>247</v>
      </c>
      <c r="C30" s="40"/>
      <c r="D30" s="20">
        <v>0</v>
      </c>
      <c r="E30" s="55"/>
      <c r="F30" s="20">
        <v>97</v>
      </c>
      <c r="G30" s="266"/>
    </row>
    <row r="31" spans="1:7" ht="15">
      <c r="A31" s="99" t="s">
        <v>248</v>
      </c>
      <c r="B31" s="57" t="s">
        <v>249</v>
      </c>
      <c r="C31" s="40"/>
      <c r="D31" s="20">
        <v>0</v>
      </c>
      <c r="E31" s="55"/>
      <c r="F31" s="20">
        <v>24</v>
      </c>
      <c r="G31" s="266"/>
    </row>
    <row r="32" spans="1:7" ht="15">
      <c r="A32" s="99" t="s">
        <v>250</v>
      </c>
      <c r="B32" s="57" t="s">
        <v>104</v>
      </c>
      <c r="C32" s="40"/>
      <c r="D32" s="20">
        <v>0</v>
      </c>
      <c r="E32" s="55"/>
      <c r="F32" s="20">
        <v>0</v>
      </c>
      <c r="G32" s="266"/>
    </row>
    <row r="33" spans="1:7" ht="15">
      <c r="A33" s="99" t="s">
        <v>251</v>
      </c>
      <c r="B33" s="57" t="s">
        <v>252</v>
      </c>
      <c r="C33" s="40"/>
      <c r="D33" s="20">
        <v>0</v>
      </c>
      <c r="E33" s="55"/>
      <c r="F33" s="20">
        <v>73</v>
      </c>
      <c r="G33" s="266"/>
    </row>
    <row r="34" spans="1:7" ht="15">
      <c r="A34" s="99" t="s">
        <v>253</v>
      </c>
      <c r="B34" s="57" t="s">
        <v>254</v>
      </c>
      <c r="C34" s="40"/>
      <c r="D34" s="20">
        <v>0</v>
      </c>
      <c r="E34" s="55"/>
      <c r="F34" s="20">
        <v>0</v>
      </c>
      <c r="G34" s="266"/>
    </row>
    <row r="35" spans="1:6" s="266" customFormat="1" ht="15">
      <c r="A35" s="99" t="s">
        <v>166</v>
      </c>
      <c r="B35" s="285" t="s">
        <v>255</v>
      </c>
      <c r="C35" s="40"/>
      <c r="D35" s="20">
        <v>0</v>
      </c>
      <c r="E35" s="55"/>
      <c r="F35" s="20">
        <v>0</v>
      </c>
    </row>
    <row r="36" spans="1:7" ht="15">
      <c r="A36" s="99" t="s">
        <v>256</v>
      </c>
      <c r="B36" s="57" t="s">
        <v>257</v>
      </c>
      <c r="C36" s="40"/>
      <c r="D36" s="20">
        <f>+D37+D38</f>
        <v>603</v>
      </c>
      <c r="E36" s="55"/>
      <c r="F36" s="20">
        <v>14956</v>
      </c>
      <c r="G36" s="266"/>
    </row>
    <row r="37" spans="1:7" ht="15">
      <c r="A37" s="99" t="s">
        <v>258</v>
      </c>
      <c r="B37" s="57" t="s">
        <v>259</v>
      </c>
      <c r="C37" s="40"/>
      <c r="D37" s="20">
        <v>603</v>
      </c>
      <c r="E37" s="55"/>
      <c r="F37" s="20">
        <v>14956</v>
      </c>
      <c r="G37" s="266"/>
    </row>
    <row r="38" spans="1:7" ht="15">
      <c r="A38" s="99" t="s">
        <v>260</v>
      </c>
      <c r="B38" s="57" t="s">
        <v>150</v>
      </c>
      <c r="C38" s="40"/>
      <c r="D38" s="20">
        <v>0</v>
      </c>
      <c r="E38" s="55"/>
      <c r="F38" s="20">
        <v>0</v>
      </c>
      <c r="G38" s="266"/>
    </row>
    <row r="39" spans="1:7" ht="15">
      <c r="A39" s="99" t="s">
        <v>261</v>
      </c>
      <c r="B39" s="57" t="s">
        <v>262</v>
      </c>
      <c r="C39" s="40"/>
      <c r="D39" s="20">
        <v>15091</v>
      </c>
      <c r="E39" s="55"/>
      <c r="F39" s="20">
        <v>12138</v>
      </c>
      <c r="G39" s="266"/>
    </row>
    <row r="40" spans="1:7" ht="15">
      <c r="A40" s="99" t="s">
        <v>263</v>
      </c>
      <c r="B40" s="57" t="s">
        <v>150</v>
      </c>
      <c r="C40" s="40"/>
      <c r="D40" s="20">
        <v>450</v>
      </c>
      <c r="E40" s="55"/>
      <c r="F40" s="20">
        <v>333</v>
      </c>
      <c r="G40" s="266"/>
    </row>
    <row r="41" spans="1:6" s="266" customFormat="1" ht="15">
      <c r="A41" s="286" t="s">
        <v>109</v>
      </c>
      <c r="B41" s="287" t="s">
        <v>264</v>
      </c>
      <c r="C41" s="288">
        <v>21</v>
      </c>
      <c r="D41" s="21">
        <f>SUM(D42:D47)</f>
        <v>-18835</v>
      </c>
      <c r="E41" s="54"/>
      <c r="F41" s="21">
        <v>-20901</v>
      </c>
    </row>
    <row r="42" spans="1:7" ht="15">
      <c r="A42" s="99" t="s">
        <v>168</v>
      </c>
      <c r="B42" s="57" t="s">
        <v>265</v>
      </c>
      <c r="C42" s="40"/>
      <c r="D42" s="20">
        <v>-18669</v>
      </c>
      <c r="E42" s="55"/>
      <c r="F42" s="20">
        <v>-20685</v>
      </c>
      <c r="G42" s="266"/>
    </row>
    <row r="43" spans="1:7" ht="15">
      <c r="A43" s="99" t="s">
        <v>170</v>
      </c>
      <c r="B43" s="285" t="s">
        <v>266</v>
      </c>
      <c r="C43" s="40"/>
      <c r="D43" s="20">
        <v>0</v>
      </c>
      <c r="E43" s="55"/>
      <c r="F43" s="20">
        <v>0</v>
      </c>
      <c r="G43" s="266"/>
    </row>
    <row r="44" spans="1:7" ht="15">
      <c r="A44" s="99" t="s">
        <v>172</v>
      </c>
      <c r="B44" s="57" t="s">
        <v>267</v>
      </c>
      <c r="C44" s="40"/>
      <c r="D44" s="20">
        <v>0</v>
      </c>
      <c r="E44" s="55"/>
      <c r="F44" s="20">
        <v>0</v>
      </c>
      <c r="G44" s="266"/>
    </row>
    <row r="45" spans="1:7" ht="15">
      <c r="A45" s="99" t="s">
        <v>268</v>
      </c>
      <c r="B45" s="285" t="s">
        <v>269</v>
      </c>
      <c r="C45" s="40"/>
      <c r="D45" s="20">
        <v>0</v>
      </c>
      <c r="E45" s="55"/>
      <c r="F45" s="20">
        <v>0</v>
      </c>
      <c r="G45" s="266"/>
    </row>
    <row r="46" spans="1:7" ht="15">
      <c r="A46" s="99" t="s">
        <v>270</v>
      </c>
      <c r="B46" s="289" t="s">
        <v>271</v>
      </c>
      <c r="C46" s="290"/>
      <c r="D46" s="20">
        <v>-4</v>
      </c>
      <c r="E46" s="55"/>
      <c r="F46" s="20">
        <v>-1</v>
      </c>
      <c r="G46" s="266"/>
    </row>
    <row r="47" spans="1:7" ht="15">
      <c r="A47" s="99" t="s">
        <v>272</v>
      </c>
      <c r="B47" s="57" t="s">
        <v>273</v>
      </c>
      <c r="C47" s="40"/>
      <c r="D47" s="20">
        <v>-162</v>
      </c>
      <c r="E47" s="55"/>
      <c r="F47" s="20">
        <v>-215</v>
      </c>
      <c r="G47" s="266"/>
    </row>
    <row r="48" spans="1:6" s="266" customFormat="1" ht="15">
      <c r="A48" s="97" t="s">
        <v>111</v>
      </c>
      <c r="B48" s="284" t="s">
        <v>381</v>
      </c>
      <c r="C48" s="39">
        <v>22</v>
      </c>
      <c r="D48" s="21">
        <v>-2494</v>
      </c>
      <c r="E48" s="54"/>
      <c r="F48" s="21">
        <v>-1288</v>
      </c>
    </row>
    <row r="49" spans="1:6" s="266" customFormat="1" ht="15">
      <c r="A49" s="97" t="s">
        <v>113</v>
      </c>
      <c r="B49" s="284" t="s">
        <v>274</v>
      </c>
      <c r="C49" s="39">
        <v>23</v>
      </c>
      <c r="D49" s="21">
        <f>SUM(D50,D55,D62:D64)</f>
        <v>-14803</v>
      </c>
      <c r="E49" s="54"/>
      <c r="F49" s="21">
        <v>-27489</v>
      </c>
    </row>
    <row r="50" spans="1:6" s="266" customFormat="1" ht="15">
      <c r="A50" s="99" t="s">
        <v>114</v>
      </c>
      <c r="B50" s="285" t="s">
        <v>275</v>
      </c>
      <c r="C50" s="40"/>
      <c r="D50" s="20">
        <f>+D51+D53+D54</f>
        <v>0</v>
      </c>
      <c r="E50" s="55"/>
      <c r="F50" s="21">
        <v>0</v>
      </c>
    </row>
    <row r="51" spans="1:6" s="266" customFormat="1" ht="15">
      <c r="A51" s="118" t="s">
        <v>115</v>
      </c>
      <c r="B51" s="57" t="s">
        <v>28</v>
      </c>
      <c r="C51" s="40"/>
      <c r="D51" s="20">
        <v>0</v>
      </c>
      <c r="E51" s="55"/>
      <c r="F51" s="21">
        <v>0</v>
      </c>
    </row>
    <row r="52" spans="1:6" s="266" customFormat="1" ht="15">
      <c r="A52" s="118"/>
      <c r="B52" s="57" t="s">
        <v>29</v>
      </c>
      <c r="C52" s="40"/>
      <c r="D52" s="20"/>
      <c r="E52" s="55"/>
      <c r="F52" s="21"/>
    </row>
    <row r="53" spans="1:6" s="266" customFormat="1" ht="15">
      <c r="A53" s="118" t="s">
        <v>116</v>
      </c>
      <c r="B53" s="57" t="s">
        <v>252</v>
      </c>
      <c r="C53" s="40"/>
      <c r="D53" s="20">
        <v>0</v>
      </c>
      <c r="E53" s="55"/>
      <c r="F53" s="21">
        <v>0</v>
      </c>
    </row>
    <row r="54" spans="1:6" s="266" customFormat="1" ht="15">
      <c r="A54" s="118" t="s">
        <v>117</v>
      </c>
      <c r="B54" s="57" t="s">
        <v>254</v>
      </c>
      <c r="C54" s="40"/>
      <c r="D54" s="20">
        <v>0</v>
      </c>
      <c r="E54" s="55"/>
      <c r="F54" s="21">
        <v>0</v>
      </c>
    </row>
    <row r="55" spans="1:6" s="266" customFormat="1" ht="15">
      <c r="A55" s="99" t="s">
        <v>119</v>
      </c>
      <c r="B55" s="291" t="s">
        <v>276</v>
      </c>
      <c r="C55" s="292"/>
      <c r="D55" s="20">
        <f>+D56+D57+D59+D60+D61</f>
        <v>0</v>
      </c>
      <c r="E55" s="55"/>
      <c r="F55" s="21">
        <v>0</v>
      </c>
    </row>
    <row r="56" spans="1:6" s="266" customFormat="1" ht="15">
      <c r="A56" s="99" t="s">
        <v>120</v>
      </c>
      <c r="B56" s="285" t="s">
        <v>277</v>
      </c>
      <c r="C56" s="40"/>
      <c r="D56" s="20">
        <v>0</v>
      </c>
      <c r="E56" s="55"/>
      <c r="F56" s="21">
        <v>0</v>
      </c>
    </row>
    <row r="57" spans="1:6" s="266" customFormat="1" ht="15">
      <c r="A57" s="99" t="s">
        <v>121</v>
      </c>
      <c r="B57" s="285" t="s">
        <v>354</v>
      </c>
      <c r="C57" s="40"/>
      <c r="D57" s="20">
        <v>0</v>
      </c>
      <c r="E57" s="55"/>
      <c r="F57" s="21">
        <v>0</v>
      </c>
    </row>
    <row r="58" spans="1:6" s="266" customFormat="1" ht="15">
      <c r="A58" s="99"/>
      <c r="B58" s="285" t="s">
        <v>355</v>
      </c>
      <c r="C58" s="40"/>
      <c r="D58" s="20"/>
      <c r="E58" s="55"/>
      <c r="F58" s="21"/>
    </row>
    <row r="59" spans="1:6" s="266" customFormat="1" ht="15">
      <c r="A59" s="99" t="s">
        <v>278</v>
      </c>
      <c r="B59" s="285" t="s">
        <v>279</v>
      </c>
      <c r="C59" s="40"/>
      <c r="D59" s="20">
        <v>0</v>
      </c>
      <c r="E59" s="55"/>
      <c r="F59" s="21">
        <v>0</v>
      </c>
    </row>
    <row r="60" spans="1:6" s="266" customFormat="1" ht="15">
      <c r="A60" s="99" t="s">
        <v>280</v>
      </c>
      <c r="B60" s="285" t="s">
        <v>281</v>
      </c>
      <c r="C60" s="40"/>
      <c r="D60" s="20">
        <v>0</v>
      </c>
      <c r="E60" s="55"/>
      <c r="F60" s="21">
        <v>0</v>
      </c>
    </row>
    <row r="61" spans="1:6" s="266" customFormat="1" ht="15">
      <c r="A61" s="99" t="s">
        <v>282</v>
      </c>
      <c r="B61" s="291" t="s">
        <v>283</v>
      </c>
      <c r="C61" s="292"/>
      <c r="D61" s="20">
        <v>0</v>
      </c>
      <c r="E61" s="55"/>
      <c r="F61" s="21">
        <v>0</v>
      </c>
    </row>
    <row r="62" spans="1:6" s="266" customFormat="1" ht="15">
      <c r="A62" s="118" t="s">
        <v>122</v>
      </c>
      <c r="B62" s="57" t="s">
        <v>284</v>
      </c>
      <c r="C62" s="40"/>
      <c r="D62" s="20">
        <v>-2007</v>
      </c>
      <c r="E62" s="55"/>
      <c r="F62" s="20">
        <v>-15852</v>
      </c>
    </row>
    <row r="63" spans="1:6" s="266" customFormat="1" ht="15">
      <c r="A63" s="118" t="s">
        <v>285</v>
      </c>
      <c r="B63" s="57" t="s">
        <v>286</v>
      </c>
      <c r="C63" s="40"/>
      <c r="D63" s="20">
        <v>-12675</v>
      </c>
      <c r="E63" s="55"/>
      <c r="F63" s="20">
        <v>-11637</v>
      </c>
    </row>
    <row r="64" spans="1:6" s="266" customFormat="1" ht="15">
      <c r="A64" s="118" t="s">
        <v>287</v>
      </c>
      <c r="B64" s="57" t="s">
        <v>123</v>
      </c>
      <c r="C64" s="40"/>
      <c r="D64" s="20">
        <v>-121</v>
      </c>
      <c r="E64" s="55"/>
      <c r="F64" s="20">
        <v>0</v>
      </c>
    </row>
    <row r="65" spans="1:6" s="266" customFormat="1" ht="15">
      <c r="A65" s="98" t="s">
        <v>124</v>
      </c>
      <c r="B65" s="56" t="s">
        <v>288</v>
      </c>
      <c r="C65" s="39"/>
      <c r="D65" s="21">
        <f>D13+D21+D27+D41+D48+D49</f>
        <v>6933</v>
      </c>
      <c r="E65" s="54"/>
      <c r="F65" s="21">
        <v>8748</v>
      </c>
    </row>
    <row r="66" spans="1:6" s="266" customFormat="1" ht="15">
      <c r="A66" s="97" t="s">
        <v>128</v>
      </c>
      <c r="B66" s="284" t="s">
        <v>365</v>
      </c>
      <c r="C66" s="39"/>
      <c r="D66" s="20">
        <v>0</v>
      </c>
      <c r="E66" s="55"/>
      <c r="F66" s="21">
        <v>0</v>
      </c>
    </row>
    <row r="67" spans="1:6" s="266" customFormat="1" ht="15">
      <c r="A67" s="97"/>
      <c r="B67" s="284" t="s">
        <v>366</v>
      </c>
      <c r="C67" s="39"/>
      <c r="D67" s="20"/>
      <c r="E67" s="55"/>
      <c r="F67" s="20"/>
    </row>
    <row r="68" spans="1:6" s="266" customFormat="1" ht="15">
      <c r="A68" s="97" t="s">
        <v>135</v>
      </c>
      <c r="B68" s="284" t="s">
        <v>289</v>
      </c>
      <c r="C68" s="39"/>
      <c r="D68" s="20">
        <v>0</v>
      </c>
      <c r="E68" s="55"/>
      <c r="F68" s="21">
        <v>0</v>
      </c>
    </row>
    <row r="69" spans="1:6" s="266" customFormat="1" ht="15">
      <c r="A69" s="97" t="s">
        <v>137</v>
      </c>
      <c r="B69" s="284" t="s">
        <v>290</v>
      </c>
      <c r="C69" s="39"/>
      <c r="D69" s="21">
        <f>+D65+D66+D68</f>
        <v>6933</v>
      </c>
      <c r="E69" s="54"/>
      <c r="F69" s="21">
        <v>8748</v>
      </c>
    </row>
    <row r="70" spans="1:6" s="266" customFormat="1" ht="15">
      <c r="A70" s="293" t="s">
        <v>139</v>
      </c>
      <c r="B70" s="284" t="s">
        <v>291</v>
      </c>
      <c r="C70" s="39">
        <v>11</v>
      </c>
      <c r="D70" s="21">
        <f>+D71+D72+D73</f>
        <v>-1387</v>
      </c>
      <c r="E70" s="54"/>
      <c r="F70" s="21">
        <v>-1754</v>
      </c>
    </row>
    <row r="71" spans="1:6" s="266" customFormat="1" ht="15">
      <c r="A71" s="294" t="s">
        <v>189</v>
      </c>
      <c r="B71" s="285" t="s">
        <v>292</v>
      </c>
      <c r="C71" s="40"/>
      <c r="D71" s="20">
        <v>-2297</v>
      </c>
      <c r="E71" s="55"/>
      <c r="F71" s="20">
        <v>-2279</v>
      </c>
    </row>
    <row r="72" spans="1:6" s="266" customFormat="1" ht="15">
      <c r="A72" s="294" t="s">
        <v>190</v>
      </c>
      <c r="B72" s="285" t="s">
        <v>382</v>
      </c>
      <c r="C72" s="40"/>
      <c r="D72" s="20">
        <v>0</v>
      </c>
      <c r="E72" s="55"/>
      <c r="F72" s="20">
        <v>0</v>
      </c>
    </row>
    <row r="73" spans="1:6" s="266" customFormat="1" ht="15">
      <c r="A73" s="294" t="s">
        <v>383</v>
      </c>
      <c r="B73" s="285" t="s">
        <v>384</v>
      </c>
      <c r="C73" s="40"/>
      <c r="D73" s="20">
        <v>910</v>
      </c>
      <c r="E73" s="55"/>
      <c r="F73" s="20">
        <v>525</v>
      </c>
    </row>
    <row r="74" spans="1:6" s="266" customFormat="1" ht="15">
      <c r="A74" s="97" t="s">
        <v>141</v>
      </c>
      <c r="B74" s="284" t="s">
        <v>385</v>
      </c>
      <c r="C74" s="39"/>
      <c r="D74" s="21">
        <f>D69+D70</f>
        <v>5546</v>
      </c>
      <c r="E74" s="54"/>
      <c r="F74" s="21">
        <v>6994</v>
      </c>
    </row>
    <row r="75" spans="1:6" s="266" customFormat="1" ht="15">
      <c r="A75" s="97" t="s">
        <v>143</v>
      </c>
      <c r="B75" s="284" t="s">
        <v>386</v>
      </c>
      <c r="C75" s="39"/>
      <c r="D75" s="21">
        <f>+D76+D77+D78</f>
        <v>0</v>
      </c>
      <c r="E75" s="54"/>
      <c r="F75" s="21">
        <v>0</v>
      </c>
    </row>
    <row r="76" spans="1:7" ht="15">
      <c r="A76" s="99" t="s">
        <v>194</v>
      </c>
      <c r="B76" s="285" t="s">
        <v>387</v>
      </c>
      <c r="C76" s="40"/>
      <c r="D76" s="20">
        <v>0</v>
      </c>
      <c r="E76" s="55"/>
      <c r="F76" s="20">
        <v>0</v>
      </c>
      <c r="G76" s="266"/>
    </row>
    <row r="77" spans="1:7" ht="15">
      <c r="A77" s="99" t="s">
        <v>196</v>
      </c>
      <c r="B77" s="285" t="s">
        <v>388</v>
      </c>
      <c r="C77" s="40"/>
      <c r="D77" s="20">
        <v>0</v>
      </c>
      <c r="E77" s="55"/>
      <c r="F77" s="20">
        <v>0</v>
      </c>
      <c r="G77" s="266"/>
    </row>
    <row r="78" spans="1:7" ht="15">
      <c r="A78" s="99" t="s">
        <v>212</v>
      </c>
      <c r="B78" s="285" t="s">
        <v>389</v>
      </c>
      <c r="C78" s="40"/>
      <c r="D78" s="20">
        <v>0</v>
      </c>
      <c r="E78" s="55"/>
      <c r="F78" s="20">
        <v>0</v>
      </c>
      <c r="G78" s="266"/>
    </row>
    <row r="79" spans="1:6" s="266" customFormat="1" ht="15">
      <c r="A79" s="97" t="s">
        <v>145</v>
      </c>
      <c r="B79" s="284" t="s">
        <v>390</v>
      </c>
      <c r="C79" s="39"/>
      <c r="D79" s="21">
        <f>+D80+D81+D82</f>
        <v>0</v>
      </c>
      <c r="E79" s="54"/>
      <c r="F79" s="21">
        <v>0</v>
      </c>
    </row>
    <row r="80" spans="1:7" ht="15">
      <c r="A80" s="99" t="s">
        <v>147</v>
      </c>
      <c r="B80" s="285" t="s">
        <v>391</v>
      </c>
      <c r="C80" s="40"/>
      <c r="D80" s="20">
        <v>0</v>
      </c>
      <c r="E80" s="55"/>
      <c r="F80" s="20">
        <v>0</v>
      </c>
      <c r="G80" s="266"/>
    </row>
    <row r="81" spans="1:7" ht="15">
      <c r="A81" s="99" t="s">
        <v>149</v>
      </c>
      <c r="B81" s="285" t="s">
        <v>392</v>
      </c>
      <c r="C81" s="40"/>
      <c r="D81" s="20">
        <v>0</v>
      </c>
      <c r="E81" s="55"/>
      <c r="F81" s="20">
        <v>0</v>
      </c>
      <c r="G81" s="266"/>
    </row>
    <row r="82" spans="1:7" ht="15">
      <c r="A82" s="99" t="s">
        <v>393</v>
      </c>
      <c r="B82" s="285" t="s">
        <v>394</v>
      </c>
      <c r="C82" s="40"/>
      <c r="D82" s="20">
        <v>0</v>
      </c>
      <c r="E82" s="55"/>
      <c r="F82" s="20">
        <v>0</v>
      </c>
      <c r="G82" s="266"/>
    </row>
    <row r="83" spans="1:6" s="266" customFormat="1" ht="15">
      <c r="A83" s="97" t="s">
        <v>151</v>
      </c>
      <c r="B83" s="284" t="s">
        <v>395</v>
      </c>
      <c r="C83" s="39"/>
      <c r="D83" s="21">
        <f>+D75-D79</f>
        <v>0</v>
      </c>
      <c r="E83" s="54"/>
      <c r="F83" s="21">
        <v>0</v>
      </c>
    </row>
    <row r="84" spans="1:6" s="266" customFormat="1" ht="15">
      <c r="A84" s="97" t="s">
        <v>153</v>
      </c>
      <c r="B84" s="284" t="s">
        <v>396</v>
      </c>
      <c r="C84" s="39"/>
      <c r="D84" s="21">
        <f>+D85+D86+D87</f>
        <v>0</v>
      </c>
      <c r="E84" s="54"/>
      <c r="F84" s="21">
        <v>0</v>
      </c>
    </row>
    <row r="85" spans="1:7" ht="15">
      <c r="A85" s="99" t="s">
        <v>154</v>
      </c>
      <c r="B85" s="285" t="s">
        <v>292</v>
      </c>
      <c r="C85" s="40"/>
      <c r="D85" s="20">
        <v>0</v>
      </c>
      <c r="E85" s="55"/>
      <c r="F85" s="20">
        <v>0</v>
      </c>
      <c r="G85" s="266"/>
    </row>
    <row r="86" spans="1:7" ht="15">
      <c r="A86" s="99" t="s">
        <v>156</v>
      </c>
      <c r="B86" s="285" t="s">
        <v>382</v>
      </c>
      <c r="C86" s="40"/>
      <c r="D86" s="20">
        <v>0</v>
      </c>
      <c r="E86" s="55"/>
      <c r="F86" s="20">
        <v>0</v>
      </c>
      <c r="G86" s="266"/>
    </row>
    <row r="87" spans="1:7" ht="15">
      <c r="A87" s="99" t="s">
        <v>397</v>
      </c>
      <c r="B87" s="285" t="s">
        <v>384</v>
      </c>
      <c r="C87" s="40"/>
      <c r="D87" s="20">
        <v>0</v>
      </c>
      <c r="E87" s="55"/>
      <c r="F87" s="20">
        <v>0</v>
      </c>
      <c r="G87" s="266"/>
    </row>
    <row r="88" spans="1:6" s="266" customFormat="1" ht="15">
      <c r="A88" s="97" t="s">
        <v>158</v>
      </c>
      <c r="B88" s="284" t="s">
        <v>398</v>
      </c>
      <c r="C88" s="39"/>
      <c r="D88" s="21">
        <f>+D83+D84</f>
        <v>0</v>
      </c>
      <c r="E88" s="54"/>
      <c r="F88" s="21">
        <v>0</v>
      </c>
    </row>
    <row r="89" spans="1:6" s="266" customFormat="1" ht="15">
      <c r="A89" s="97" t="s">
        <v>399</v>
      </c>
      <c r="B89" s="284" t="s">
        <v>400</v>
      </c>
      <c r="C89" s="39"/>
      <c r="D89" s="21">
        <f>+D74+D88</f>
        <v>5546</v>
      </c>
      <c r="E89" s="84"/>
      <c r="F89" s="21">
        <v>6994</v>
      </c>
    </row>
    <row r="90" spans="1:6" ht="15">
      <c r="A90" s="100"/>
      <c r="B90" s="115" t="s">
        <v>430</v>
      </c>
      <c r="C90" s="90">
        <v>24</v>
      </c>
      <c r="D90" s="295">
        <f>D89/21</f>
        <v>264.0952380952381</v>
      </c>
      <c r="E90" s="296"/>
      <c r="F90" s="297">
        <v>333.04761904761904</v>
      </c>
    </row>
    <row r="91" spans="4:6" ht="15">
      <c r="D91" s="249"/>
      <c r="F91" s="249"/>
    </row>
    <row r="92" ht="15">
      <c r="F92" s="249"/>
    </row>
    <row r="93" spans="4:6" ht="15">
      <c r="D93" s="249"/>
      <c r="F93" s="249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7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4.50390625" style="172" customWidth="1"/>
    <col min="2" max="2" width="81.125" style="172" customWidth="1"/>
    <col min="3" max="3" width="5.625" style="53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2" customWidth="1"/>
  </cols>
  <sheetData>
    <row r="1" spans="1:10" s="1" customFormat="1" ht="23.25">
      <c r="A1" s="58" t="s">
        <v>420</v>
      </c>
      <c r="B1" s="3"/>
      <c r="C1" s="51"/>
      <c r="D1" s="11"/>
      <c r="E1" s="11"/>
      <c r="F1" s="11"/>
      <c r="G1" s="11"/>
      <c r="H1" s="11"/>
      <c r="I1" s="11"/>
      <c r="J1" s="11"/>
    </row>
    <row r="2" spans="1:10" s="1" customFormat="1" ht="23.25">
      <c r="A2" s="58" t="s">
        <v>441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46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415</v>
      </c>
      <c r="B4" s="3"/>
      <c r="C4" s="53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3"/>
      <c r="G5" s="10"/>
      <c r="H5" s="10"/>
      <c r="I5" s="10"/>
      <c r="J5" s="10"/>
    </row>
    <row r="6" spans="1:10" s="15" customFormat="1" ht="15">
      <c r="A6" s="8"/>
      <c r="B6" s="8"/>
      <c r="C6" s="53"/>
      <c r="G6" s="10"/>
      <c r="H6" s="10"/>
      <c r="I6" s="10"/>
      <c r="J6" s="10"/>
    </row>
    <row r="7" spans="1:10" s="15" customFormat="1" ht="15">
      <c r="A7" s="8"/>
      <c r="B7" s="8"/>
      <c r="C7" s="53"/>
      <c r="G7" s="10"/>
      <c r="H7" s="10"/>
      <c r="I7" s="10"/>
      <c r="J7" s="10"/>
    </row>
    <row r="8" spans="1:10" s="15" customFormat="1" ht="15">
      <c r="A8" s="8"/>
      <c r="B8" s="8"/>
      <c r="C8" s="53"/>
      <c r="G8" s="10"/>
      <c r="H8" s="10"/>
      <c r="I8" s="10"/>
      <c r="J8" s="10"/>
    </row>
    <row r="10" spans="1:6" ht="28.5">
      <c r="A10" s="188"/>
      <c r="B10" s="200" t="s">
        <v>30</v>
      </c>
      <c r="C10" s="126"/>
      <c r="D10" s="120" t="str">
        <f>PL!D10</f>
        <v>Bağımsız Denetimden Geçmemiş</v>
      </c>
      <c r="E10" s="117"/>
      <c r="F10" s="120" t="s">
        <v>429</v>
      </c>
    </row>
    <row r="11" spans="1:6" ht="24" customHeight="1">
      <c r="A11" s="198"/>
      <c r="B11" s="199"/>
      <c r="C11" s="111" t="s">
        <v>345</v>
      </c>
      <c r="D11" s="299" t="str">
        <f>PL!D11</f>
        <v>1 Ocak - 31 Mart 2013</v>
      </c>
      <c r="E11" s="119"/>
      <c r="F11" s="245" t="s">
        <v>436</v>
      </c>
    </row>
    <row r="12" spans="1:6" ht="15.75">
      <c r="A12" s="189"/>
      <c r="B12" s="173"/>
      <c r="C12" s="88"/>
      <c r="D12" s="20"/>
      <c r="E12" s="55"/>
      <c r="F12" s="20"/>
    </row>
    <row r="13" spans="1:6" ht="28.5">
      <c r="A13" s="190" t="s">
        <v>98</v>
      </c>
      <c r="B13" s="210" t="s">
        <v>31</v>
      </c>
      <c r="C13" s="88"/>
      <c r="D13" s="212">
        <f>SUM(D14:D15)</f>
        <v>0</v>
      </c>
      <c r="E13" s="213"/>
      <c r="F13" s="212">
        <v>-5</v>
      </c>
    </row>
    <row r="14" spans="1:6" ht="15">
      <c r="A14" s="192" t="s">
        <v>231</v>
      </c>
      <c r="B14" s="193" t="s">
        <v>32</v>
      </c>
      <c r="C14" s="86"/>
      <c r="D14" s="21">
        <v>0</v>
      </c>
      <c r="E14" s="54"/>
      <c r="F14" s="212">
        <v>-5</v>
      </c>
    </row>
    <row r="15" spans="1:6" s="174" customFormat="1" ht="15">
      <c r="A15" s="192" t="s">
        <v>234</v>
      </c>
      <c r="B15" s="193" t="s">
        <v>33</v>
      </c>
      <c r="C15" s="197"/>
      <c r="D15" s="20">
        <v>0</v>
      </c>
      <c r="E15" s="55"/>
      <c r="F15" s="20">
        <v>0</v>
      </c>
    </row>
    <row r="16" spans="1:6" s="174" customFormat="1" ht="15">
      <c r="A16" s="190" t="s">
        <v>100</v>
      </c>
      <c r="B16" s="191" t="s">
        <v>34</v>
      </c>
      <c r="C16" s="88"/>
      <c r="D16" s="21">
        <v>0</v>
      </c>
      <c r="E16" s="54"/>
      <c r="F16" s="21">
        <v>0</v>
      </c>
    </row>
    <row r="17" spans="1:6" s="174" customFormat="1" ht="15">
      <c r="A17" s="190" t="s">
        <v>107</v>
      </c>
      <c r="B17" s="191" t="s">
        <v>35</v>
      </c>
      <c r="C17" s="88"/>
      <c r="D17" s="21">
        <v>0</v>
      </c>
      <c r="E17" s="54"/>
      <c r="F17" s="21">
        <v>0</v>
      </c>
    </row>
    <row r="18" spans="1:6" s="174" customFormat="1" ht="15">
      <c r="A18" s="190" t="s">
        <v>109</v>
      </c>
      <c r="B18" s="191" t="s">
        <v>36</v>
      </c>
      <c r="C18" s="88"/>
      <c r="D18" s="21">
        <v>0</v>
      </c>
      <c r="E18" s="54"/>
      <c r="F18" s="21">
        <v>0</v>
      </c>
    </row>
    <row r="19" spans="1:6" s="174" customFormat="1" ht="29.25">
      <c r="A19" s="190" t="s">
        <v>111</v>
      </c>
      <c r="B19" s="191" t="s">
        <v>37</v>
      </c>
      <c r="C19" s="88"/>
      <c r="D19" s="212">
        <v>0</v>
      </c>
      <c r="E19" s="213"/>
      <c r="F19" s="212">
        <v>0</v>
      </c>
    </row>
    <row r="20" spans="1:6" ht="15">
      <c r="A20" s="192" t="s">
        <v>323</v>
      </c>
      <c r="B20" s="194" t="s">
        <v>38</v>
      </c>
      <c r="C20" s="86"/>
      <c r="D20" s="21">
        <v>0</v>
      </c>
      <c r="E20" s="54"/>
      <c r="F20" s="21">
        <v>0</v>
      </c>
    </row>
    <row r="21" spans="1:6" ht="15">
      <c r="A21" s="192" t="s">
        <v>325</v>
      </c>
      <c r="B21" s="194" t="s">
        <v>39</v>
      </c>
      <c r="C21" s="88"/>
      <c r="D21" s="20">
        <v>0</v>
      </c>
      <c r="E21" s="55"/>
      <c r="F21" s="20">
        <v>0</v>
      </c>
    </row>
    <row r="22" spans="1:6" ht="28.5">
      <c r="A22" s="190" t="s">
        <v>113</v>
      </c>
      <c r="B22" s="210" t="s">
        <v>40</v>
      </c>
      <c r="C22" s="88"/>
      <c r="D22" s="212">
        <v>0</v>
      </c>
      <c r="E22" s="213"/>
      <c r="F22" s="212">
        <v>0</v>
      </c>
    </row>
    <row r="23" spans="1:6" ht="15">
      <c r="A23" s="192" t="s">
        <v>114</v>
      </c>
      <c r="B23" s="194" t="s">
        <v>38</v>
      </c>
      <c r="C23" s="88"/>
      <c r="D23" s="20">
        <v>0</v>
      </c>
      <c r="E23" s="55"/>
      <c r="F23" s="20">
        <v>0</v>
      </c>
    </row>
    <row r="24" spans="1:6" ht="15">
      <c r="A24" s="192" t="s">
        <v>119</v>
      </c>
      <c r="B24" s="194" t="s">
        <v>39</v>
      </c>
      <c r="C24" s="88"/>
      <c r="D24" s="20">
        <v>0</v>
      </c>
      <c r="E24" s="55"/>
      <c r="F24" s="20">
        <v>0</v>
      </c>
    </row>
    <row r="25" spans="1:6" ht="29.25">
      <c r="A25" s="190" t="s">
        <v>124</v>
      </c>
      <c r="B25" s="211" t="s">
        <v>41</v>
      </c>
      <c r="C25" s="88"/>
      <c r="D25" s="212">
        <v>0</v>
      </c>
      <c r="E25" s="213"/>
      <c r="F25" s="212">
        <v>0</v>
      </c>
    </row>
    <row r="26" spans="1:6" ht="29.25">
      <c r="A26" s="190" t="s">
        <v>128</v>
      </c>
      <c r="B26" s="191" t="s">
        <v>42</v>
      </c>
      <c r="C26" s="88"/>
      <c r="D26" s="212">
        <v>0</v>
      </c>
      <c r="E26" s="213"/>
      <c r="F26" s="212">
        <v>0</v>
      </c>
    </row>
    <row r="27" spans="1:6" ht="15">
      <c r="A27" s="190" t="s">
        <v>135</v>
      </c>
      <c r="B27" s="191" t="s">
        <v>43</v>
      </c>
      <c r="C27" s="88"/>
      <c r="D27" s="21">
        <v>0</v>
      </c>
      <c r="E27" s="54"/>
      <c r="F27" s="21">
        <v>0</v>
      </c>
    </row>
    <row r="28" spans="1:6" ht="15" customHeight="1">
      <c r="A28" s="190" t="s">
        <v>137</v>
      </c>
      <c r="B28" s="191" t="s">
        <v>44</v>
      </c>
      <c r="C28" s="88"/>
      <c r="D28" s="21">
        <f>SUM(D13,D16:D19,D22,D25:D27)</f>
        <v>0</v>
      </c>
      <c r="E28" s="54"/>
      <c r="F28" s="21">
        <v>-5</v>
      </c>
    </row>
    <row r="29" spans="1:6" s="174" customFormat="1" ht="15">
      <c r="A29" s="190" t="s">
        <v>139</v>
      </c>
      <c r="B29" s="187" t="s">
        <v>49</v>
      </c>
      <c r="C29" s="88"/>
      <c r="D29" s="21">
        <v>0</v>
      </c>
      <c r="E29" s="55"/>
      <c r="F29" s="21">
        <v>0</v>
      </c>
    </row>
    <row r="30" spans="1:6" s="174" customFormat="1" ht="15">
      <c r="A30" s="201" t="s">
        <v>141</v>
      </c>
      <c r="B30" s="202" t="s">
        <v>45</v>
      </c>
      <c r="C30" s="185"/>
      <c r="D30" s="122">
        <f>+D28+D29</f>
        <v>0</v>
      </c>
      <c r="E30" s="196"/>
      <c r="F30" s="122">
        <v>-5</v>
      </c>
    </row>
  </sheetData>
  <sheetProtection/>
  <printOptions horizontalCentered="1"/>
  <pageMargins left="0.5905511811023623" right="0.7480314960629921" top="0.5118110236220472" bottom="0.5118110236220472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Roman,Normal"&amp;11 İlişikteki notlar bu finansal tabloların ayrılmaz bir parçasıdır.
5</oddFooter>
  </headerFooter>
  <ignoredErrors>
    <ignoredError sqref="D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70" zoomScaleNormal="70" zoomScalePageLayoutView="0" workbookViewId="0" topLeftCell="A2">
      <pane ySplit="10" topLeftCell="A12" activePane="bottomLeft" state="frozen"/>
      <selection pane="topLeft" activeCell="I18" sqref="I18"/>
      <selection pane="bottomLeft" activeCell="A12" sqref="A12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2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4" t="s">
        <v>420</v>
      </c>
      <c r="C1" s="51"/>
    </row>
    <row r="2" spans="1:10" s="1" customFormat="1" ht="23.25">
      <c r="A2" s="58" t="s">
        <v>441</v>
      </c>
      <c r="B2" s="3"/>
      <c r="C2" s="51"/>
      <c r="D2" s="11"/>
      <c r="E2" s="11"/>
      <c r="F2" s="11"/>
      <c r="G2" s="11"/>
      <c r="H2" s="11"/>
      <c r="I2" s="11"/>
      <c r="J2" s="11"/>
    </row>
    <row r="3" spans="1:10" s="1" customFormat="1" ht="23.25">
      <c r="A3" s="58" t="s">
        <v>47</v>
      </c>
      <c r="B3" s="3"/>
      <c r="C3" s="51"/>
      <c r="D3" s="11"/>
      <c r="E3" s="11"/>
      <c r="F3" s="11"/>
      <c r="G3" s="11"/>
      <c r="H3" s="11"/>
      <c r="I3" s="11"/>
      <c r="J3" s="11"/>
    </row>
    <row r="4" spans="1:10" s="1" customFormat="1" ht="19.5">
      <c r="A4" s="59" t="s">
        <v>414</v>
      </c>
      <c r="B4" s="3"/>
      <c r="C4" s="53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5"/>
      <c r="D9" s="8"/>
      <c r="E9" s="23"/>
      <c r="F9" s="23"/>
      <c r="G9" s="23"/>
      <c r="H9" s="12"/>
      <c r="I9" s="12"/>
      <c r="J9" s="12"/>
      <c r="K9" s="12"/>
      <c r="L9" s="244"/>
      <c r="M9" s="23"/>
      <c r="N9" s="12"/>
      <c r="O9" s="10"/>
      <c r="P9" s="23"/>
      <c r="Q9" s="23"/>
      <c r="R9" s="23"/>
      <c r="S9" s="8"/>
    </row>
    <row r="10" spans="1:19" ht="15.75" customHeight="1">
      <c r="A10" s="128"/>
      <c r="B10" s="125"/>
      <c r="C10" s="204"/>
      <c r="D10" s="126" t="s">
        <v>85</v>
      </c>
      <c r="E10" s="126" t="s">
        <v>86</v>
      </c>
      <c r="F10" s="126" t="s">
        <v>87</v>
      </c>
      <c r="G10" s="126" t="s">
        <v>87</v>
      </c>
      <c r="H10" s="126" t="s">
        <v>88</v>
      </c>
      <c r="I10" s="126" t="s">
        <v>89</v>
      </c>
      <c r="J10" s="126" t="s">
        <v>90</v>
      </c>
      <c r="K10" s="126" t="s">
        <v>123</v>
      </c>
      <c r="L10" s="126" t="s">
        <v>91</v>
      </c>
      <c r="M10" s="126" t="s">
        <v>92</v>
      </c>
      <c r="N10" s="126" t="s">
        <v>93</v>
      </c>
      <c r="O10" s="126" t="s">
        <v>301</v>
      </c>
      <c r="P10" s="126" t="s">
        <v>302</v>
      </c>
      <c r="Q10" s="126" t="s">
        <v>303</v>
      </c>
      <c r="R10" s="126" t="s">
        <v>304</v>
      </c>
      <c r="S10" s="126" t="s">
        <v>97</v>
      </c>
    </row>
    <row r="11" spans="1:19" ht="15" customHeight="1">
      <c r="A11" s="133"/>
      <c r="B11" s="134"/>
      <c r="C11" s="203" t="s">
        <v>345</v>
      </c>
      <c r="D11" s="135" t="s">
        <v>305</v>
      </c>
      <c r="E11" s="135" t="s">
        <v>306</v>
      </c>
      <c r="F11" s="135" t="s">
        <v>307</v>
      </c>
      <c r="G11" s="135" t="s">
        <v>308</v>
      </c>
      <c r="H11" s="135" t="s">
        <v>309</v>
      </c>
      <c r="I11" s="135" t="s">
        <v>310</v>
      </c>
      <c r="J11" s="135" t="s">
        <v>311</v>
      </c>
      <c r="K11" s="135" t="s">
        <v>312</v>
      </c>
      <c r="L11" s="135" t="s">
        <v>313</v>
      </c>
      <c r="M11" s="135" t="s">
        <v>313</v>
      </c>
      <c r="N11" s="135" t="s">
        <v>314</v>
      </c>
      <c r="O11" s="135" t="s">
        <v>315</v>
      </c>
      <c r="P11" s="135" t="s">
        <v>316</v>
      </c>
      <c r="Q11" s="135" t="s">
        <v>317</v>
      </c>
      <c r="R11" s="135" t="s">
        <v>318</v>
      </c>
      <c r="S11" s="135" t="s">
        <v>319</v>
      </c>
    </row>
    <row r="12" spans="1:20" ht="15.75" customHeight="1">
      <c r="A12" s="129"/>
      <c r="B12" s="259" t="s">
        <v>421</v>
      </c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67"/>
    </row>
    <row r="13" spans="1:20" ht="15.75" customHeight="1">
      <c r="A13" s="129"/>
      <c r="B13" s="239" t="s">
        <v>436</v>
      </c>
      <c r="C13" s="8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29"/>
      <c r="B14" s="298" t="s">
        <v>439</v>
      </c>
      <c r="C14" s="8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29" t="s">
        <v>98</v>
      </c>
      <c r="B15" s="260" t="s">
        <v>422</v>
      </c>
      <c r="C15" s="89">
        <v>17</v>
      </c>
      <c r="D15" s="256">
        <v>21000</v>
      </c>
      <c r="E15" s="256">
        <v>2122</v>
      </c>
      <c r="F15" s="256">
        <v>0</v>
      </c>
      <c r="G15" s="256">
        <v>0</v>
      </c>
      <c r="H15" s="256">
        <v>1614</v>
      </c>
      <c r="I15" s="256">
        <v>0</v>
      </c>
      <c r="J15" s="256">
        <v>25281</v>
      </c>
      <c r="K15" s="256">
        <v>0</v>
      </c>
      <c r="L15" s="256">
        <v>34534</v>
      </c>
      <c r="M15" s="256">
        <v>0</v>
      </c>
      <c r="N15" s="256">
        <v>-29</v>
      </c>
      <c r="O15" s="256">
        <v>0</v>
      </c>
      <c r="P15" s="256">
        <v>0</v>
      </c>
      <c r="Q15" s="256">
        <v>0</v>
      </c>
      <c r="R15" s="256">
        <v>0</v>
      </c>
      <c r="S15" s="261">
        <v>84522</v>
      </c>
      <c r="T15" s="8"/>
    </row>
    <row r="16" spans="1:20" ht="15.75" customHeight="1">
      <c r="A16" s="130" t="s">
        <v>100</v>
      </c>
      <c r="B16" s="30" t="s">
        <v>417</v>
      </c>
      <c r="C16" s="89"/>
      <c r="D16" s="256">
        <f aca="true" t="shared" si="0" ref="D16:I16">+D17+D18</f>
        <v>0</v>
      </c>
      <c r="E16" s="256">
        <f t="shared" si="0"/>
        <v>0</v>
      </c>
      <c r="F16" s="256">
        <f t="shared" si="0"/>
        <v>0</v>
      </c>
      <c r="G16" s="256">
        <f t="shared" si="0"/>
        <v>0</v>
      </c>
      <c r="H16" s="256">
        <f t="shared" si="0"/>
        <v>0</v>
      </c>
      <c r="I16" s="256">
        <f t="shared" si="0"/>
        <v>0</v>
      </c>
      <c r="J16" s="256">
        <f>+J17+J18</f>
        <v>0</v>
      </c>
      <c r="K16" s="256">
        <f aca="true" t="shared" si="1" ref="K16:R16">+K17+K18</f>
        <v>0</v>
      </c>
      <c r="L16" s="256">
        <f t="shared" si="1"/>
        <v>0</v>
      </c>
      <c r="M16" s="256">
        <f t="shared" si="1"/>
        <v>0</v>
      </c>
      <c r="N16" s="256">
        <f t="shared" si="1"/>
        <v>0</v>
      </c>
      <c r="O16" s="256">
        <f t="shared" si="1"/>
        <v>0</v>
      </c>
      <c r="P16" s="256">
        <f t="shared" si="1"/>
        <v>0</v>
      </c>
      <c r="Q16" s="256">
        <f t="shared" si="1"/>
        <v>0</v>
      </c>
      <c r="R16" s="256">
        <f t="shared" si="1"/>
        <v>0</v>
      </c>
      <c r="S16" s="127">
        <f>SUM(D16:R16)</f>
        <v>0</v>
      </c>
      <c r="T16" s="8"/>
    </row>
    <row r="17" spans="1:20" ht="15.75" customHeight="1">
      <c r="A17" s="131" t="s">
        <v>101</v>
      </c>
      <c r="B17" s="30" t="s">
        <v>423</v>
      </c>
      <c r="C17" s="89"/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37">
        <v>0</v>
      </c>
      <c r="M17" s="237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127">
        <f aca="true" t="shared" si="2" ref="S17:S36">SUM(D17:R17)</f>
        <v>0</v>
      </c>
      <c r="T17" s="8"/>
    </row>
    <row r="18" spans="1:20" ht="15.75" customHeight="1">
      <c r="A18" s="131" t="s">
        <v>103</v>
      </c>
      <c r="B18" s="30" t="s">
        <v>418</v>
      </c>
      <c r="C18" s="89"/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127">
        <f t="shared" si="2"/>
        <v>0</v>
      </c>
      <c r="T18" s="8"/>
    </row>
    <row r="19" spans="1:20" ht="15.75" customHeight="1">
      <c r="A19" s="129" t="s">
        <v>107</v>
      </c>
      <c r="B19" s="255" t="s">
        <v>419</v>
      </c>
      <c r="C19" s="89"/>
      <c r="D19" s="256">
        <v>21000</v>
      </c>
      <c r="E19" s="256">
        <v>2122</v>
      </c>
      <c r="F19" s="256">
        <v>0</v>
      </c>
      <c r="G19" s="256">
        <v>0</v>
      </c>
      <c r="H19" s="256">
        <v>1614</v>
      </c>
      <c r="I19" s="256">
        <v>0</v>
      </c>
      <c r="J19" s="256">
        <v>25281</v>
      </c>
      <c r="K19" s="256">
        <v>0</v>
      </c>
      <c r="L19" s="256">
        <v>34534</v>
      </c>
      <c r="M19" s="256">
        <v>0</v>
      </c>
      <c r="N19" s="256">
        <v>-29</v>
      </c>
      <c r="O19" s="256">
        <v>0</v>
      </c>
      <c r="P19" s="256">
        <v>0</v>
      </c>
      <c r="Q19" s="256">
        <v>0</v>
      </c>
      <c r="R19" s="256">
        <v>0</v>
      </c>
      <c r="S19" s="261">
        <v>84522</v>
      </c>
      <c r="T19" s="13"/>
    </row>
    <row r="20" spans="1:20" ht="15.75" customHeight="1">
      <c r="A20" s="132"/>
      <c r="B20" s="30" t="s">
        <v>320</v>
      </c>
      <c r="C20" s="8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127">
        <f t="shared" si="2"/>
        <v>0</v>
      </c>
      <c r="T20" s="8"/>
    </row>
    <row r="21" spans="1:20" ht="15.75" customHeight="1">
      <c r="A21" s="129" t="s">
        <v>109</v>
      </c>
      <c r="B21" s="30" t="s">
        <v>321</v>
      </c>
      <c r="C21" s="89"/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127">
        <f t="shared" si="2"/>
        <v>0</v>
      </c>
      <c r="T21" s="8"/>
    </row>
    <row r="22" spans="1:20" ht="15.75" customHeight="1">
      <c r="A22" s="129" t="s">
        <v>111</v>
      </c>
      <c r="B22" s="30" t="s">
        <v>322</v>
      </c>
      <c r="C22" s="86"/>
      <c r="D22" s="238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127">
        <f t="shared" si="2"/>
        <v>0</v>
      </c>
      <c r="T22" s="8"/>
    </row>
    <row r="23" spans="1:20" ht="15.75" customHeight="1">
      <c r="A23" s="131" t="s">
        <v>323</v>
      </c>
      <c r="B23" s="30" t="s">
        <v>324</v>
      </c>
      <c r="C23" s="86"/>
      <c r="D23" s="238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127">
        <f t="shared" si="2"/>
        <v>0</v>
      </c>
      <c r="T23" s="8"/>
    </row>
    <row r="24" spans="1:20" ht="15.75" customHeight="1">
      <c r="A24" s="131" t="s">
        <v>325</v>
      </c>
      <c r="B24" s="30" t="s">
        <v>326</v>
      </c>
      <c r="C24" s="88"/>
      <c r="D24" s="238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127">
        <f t="shared" si="2"/>
        <v>0</v>
      </c>
      <c r="T24" s="8"/>
    </row>
    <row r="25" spans="1:20" ht="15.75" customHeight="1">
      <c r="A25" s="129" t="s">
        <v>113</v>
      </c>
      <c r="B25" s="30" t="s">
        <v>203</v>
      </c>
      <c r="C25" s="88"/>
      <c r="D25" s="238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127">
        <f t="shared" si="2"/>
        <v>0</v>
      </c>
      <c r="T25" s="8"/>
    </row>
    <row r="26" spans="1:20" ht="15.75" customHeight="1">
      <c r="A26" s="129" t="s">
        <v>124</v>
      </c>
      <c r="B26" s="30" t="s">
        <v>327</v>
      </c>
      <c r="C26" s="88"/>
      <c r="D26" s="238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127">
        <f t="shared" si="2"/>
        <v>0</v>
      </c>
      <c r="T26" s="8"/>
    </row>
    <row r="27" spans="1:20" ht="15.75" customHeight="1">
      <c r="A27" s="129" t="s">
        <v>128</v>
      </c>
      <c r="B27" s="8" t="s">
        <v>328</v>
      </c>
      <c r="C27" s="88"/>
      <c r="D27" s="238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127">
        <f t="shared" si="2"/>
        <v>0</v>
      </c>
      <c r="T27" s="8"/>
    </row>
    <row r="28" spans="1:20" ht="15.75" customHeight="1">
      <c r="A28" s="129" t="s">
        <v>135</v>
      </c>
      <c r="B28" s="30" t="s">
        <v>203</v>
      </c>
      <c r="C28" s="88"/>
      <c r="D28" s="238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24</v>
      </c>
      <c r="O28" s="237">
        <v>0</v>
      </c>
      <c r="P28" s="237">
        <v>0</v>
      </c>
      <c r="Q28" s="237">
        <v>0</v>
      </c>
      <c r="R28" s="237">
        <v>0</v>
      </c>
      <c r="S28" s="127">
        <v>24</v>
      </c>
      <c r="T28" s="8"/>
    </row>
    <row r="29" spans="1:20" ht="15.75" customHeight="1">
      <c r="A29" s="129" t="s">
        <v>137</v>
      </c>
      <c r="B29" s="30" t="s">
        <v>329</v>
      </c>
      <c r="C29" s="88"/>
      <c r="D29" s="238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127">
        <f t="shared" si="2"/>
        <v>0</v>
      </c>
      <c r="T29" s="8"/>
    </row>
    <row r="30" spans="1:20" ht="15.75" customHeight="1">
      <c r="A30" s="129" t="s">
        <v>139</v>
      </c>
      <c r="B30" s="30" t="s">
        <v>330</v>
      </c>
      <c r="C30" s="88"/>
      <c r="D30" s="238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  <c r="Q30" s="237">
        <v>0</v>
      </c>
      <c r="R30" s="237">
        <v>0</v>
      </c>
      <c r="S30" s="127">
        <f t="shared" si="2"/>
        <v>0</v>
      </c>
      <c r="T30" s="8"/>
    </row>
    <row r="31" spans="1:20" ht="15.75" customHeight="1">
      <c r="A31" s="129" t="s">
        <v>141</v>
      </c>
      <c r="B31" s="30" t="s">
        <v>331</v>
      </c>
      <c r="C31" s="86"/>
      <c r="D31" s="238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127">
        <f t="shared" si="2"/>
        <v>0</v>
      </c>
      <c r="T31" s="8"/>
    </row>
    <row r="32" spans="1:20" ht="15.75" customHeight="1">
      <c r="A32" s="129" t="s">
        <v>143</v>
      </c>
      <c r="B32" s="30" t="s">
        <v>332</v>
      </c>
      <c r="C32" s="88"/>
      <c r="D32" s="238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127">
        <f t="shared" si="2"/>
        <v>0</v>
      </c>
      <c r="T32" s="8"/>
    </row>
    <row r="33" spans="1:20" ht="15.75" customHeight="1">
      <c r="A33" s="129" t="s">
        <v>145</v>
      </c>
      <c r="B33" s="8" t="s">
        <v>333</v>
      </c>
      <c r="C33" s="88"/>
      <c r="D33" s="238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  <c r="R33" s="237">
        <v>0</v>
      </c>
      <c r="S33" s="127">
        <f t="shared" si="2"/>
        <v>0</v>
      </c>
      <c r="T33" s="8"/>
    </row>
    <row r="34" spans="1:20" ht="15.75" customHeight="1">
      <c r="A34" s="129" t="s">
        <v>151</v>
      </c>
      <c r="B34" s="254" t="s">
        <v>334</v>
      </c>
      <c r="C34" s="86"/>
      <c r="D34" s="238">
        <v>0</v>
      </c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  <c r="R34" s="237">
        <v>0</v>
      </c>
      <c r="S34" s="127">
        <f t="shared" si="2"/>
        <v>0</v>
      </c>
      <c r="T34" s="8"/>
    </row>
    <row r="35" spans="1:20" ht="15.75" customHeight="1">
      <c r="A35" s="130" t="s">
        <v>153</v>
      </c>
      <c r="B35" s="30" t="s">
        <v>335</v>
      </c>
      <c r="C35" s="86"/>
      <c r="D35" s="238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127">
        <f t="shared" si="2"/>
        <v>0</v>
      </c>
      <c r="T35" s="8"/>
    </row>
    <row r="36" spans="1:20" ht="15.75" customHeight="1">
      <c r="A36" s="130" t="s">
        <v>158</v>
      </c>
      <c r="B36" s="30" t="s">
        <v>336</v>
      </c>
      <c r="C36" s="88"/>
      <c r="D36" s="238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127">
        <f t="shared" si="2"/>
        <v>0</v>
      </c>
      <c r="T36" s="8"/>
    </row>
    <row r="37" spans="1:20" ht="15.75" customHeight="1">
      <c r="A37" s="130" t="s">
        <v>399</v>
      </c>
      <c r="B37" s="30" t="s">
        <v>337</v>
      </c>
      <c r="C37" s="88"/>
      <c r="D37" s="237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6994</v>
      </c>
      <c r="M37" s="237">
        <v>0</v>
      </c>
      <c r="N37" s="237">
        <v>0</v>
      </c>
      <c r="O37" s="237">
        <v>0</v>
      </c>
      <c r="P37" s="237">
        <v>0</v>
      </c>
      <c r="Q37" s="237">
        <v>0</v>
      </c>
      <c r="R37" s="237">
        <v>0</v>
      </c>
      <c r="S37" s="127">
        <v>6994</v>
      </c>
      <c r="T37" s="8"/>
    </row>
    <row r="38" spans="1:20" s="266" customFormat="1" ht="15.75" customHeight="1">
      <c r="A38" s="130" t="s">
        <v>424</v>
      </c>
      <c r="B38" s="255" t="s">
        <v>338</v>
      </c>
      <c r="C38" s="86"/>
      <c r="D38" s="256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-34534</v>
      </c>
      <c r="M38" s="256">
        <v>34534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61">
        <v>0</v>
      </c>
      <c r="T38" s="13"/>
    </row>
    <row r="39" spans="1:20" ht="15.75" customHeight="1">
      <c r="A39" s="131" t="s">
        <v>425</v>
      </c>
      <c r="B39" s="30" t="s">
        <v>339</v>
      </c>
      <c r="C39" s="86"/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237">
        <v>0</v>
      </c>
      <c r="R39" s="237">
        <v>0</v>
      </c>
      <c r="S39" s="127">
        <v>0</v>
      </c>
      <c r="T39" s="8"/>
    </row>
    <row r="40" spans="1:20" ht="15.75" customHeight="1">
      <c r="A40" s="131" t="s">
        <v>426</v>
      </c>
      <c r="B40" s="30" t="s">
        <v>340</v>
      </c>
      <c r="C40" s="86"/>
      <c r="D40" s="237">
        <v>0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127">
        <v>0</v>
      </c>
      <c r="T40" s="8"/>
    </row>
    <row r="41" spans="1:20" ht="15.75" customHeight="1">
      <c r="A41" s="131" t="s">
        <v>427</v>
      </c>
      <c r="B41" s="30" t="s">
        <v>150</v>
      </c>
      <c r="C41" s="86"/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-34534</v>
      </c>
      <c r="M41" s="237">
        <v>34534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127">
        <v>0</v>
      </c>
      <c r="T41" s="8"/>
    </row>
    <row r="42" spans="1:20" ht="15.75" customHeight="1">
      <c r="A42" s="131"/>
      <c r="B42" s="30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127"/>
      <c r="T42" s="8"/>
    </row>
    <row r="43" spans="1:20" ht="15.75" customHeight="1">
      <c r="A43" s="253"/>
      <c r="B43" s="252" t="s">
        <v>437</v>
      </c>
      <c r="C43" s="251"/>
      <c r="D43" s="250">
        <v>21000</v>
      </c>
      <c r="E43" s="250">
        <v>2122</v>
      </c>
      <c r="F43" s="250">
        <v>0</v>
      </c>
      <c r="G43" s="250">
        <v>0</v>
      </c>
      <c r="H43" s="250">
        <v>1614</v>
      </c>
      <c r="I43" s="250">
        <v>0</v>
      </c>
      <c r="J43" s="250">
        <v>25281</v>
      </c>
      <c r="K43" s="250">
        <v>0</v>
      </c>
      <c r="L43" s="250">
        <v>6994</v>
      </c>
      <c r="M43" s="250">
        <v>34534</v>
      </c>
      <c r="N43" s="250">
        <v>-5</v>
      </c>
      <c r="O43" s="250">
        <v>0</v>
      </c>
      <c r="P43" s="250">
        <v>0</v>
      </c>
      <c r="Q43" s="250">
        <v>0</v>
      </c>
      <c r="R43" s="250">
        <v>0</v>
      </c>
      <c r="S43" s="250">
        <v>91540</v>
      </c>
      <c r="T43" s="8"/>
    </row>
    <row r="44" spans="1:20" ht="15.75" customHeight="1">
      <c r="A44" s="241"/>
      <c r="B44" s="242"/>
      <c r="C44" s="86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8"/>
    </row>
    <row r="45" spans="1:20" ht="15.75" customHeight="1">
      <c r="A45" s="241"/>
      <c r="B45" s="262" t="s">
        <v>428</v>
      </c>
      <c r="C45" s="86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8"/>
    </row>
    <row r="46" spans="1:20" ht="15.75" customHeight="1">
      <c r="A46" s="129"/>
      <c r="B46" s="239" t="s">
        <v>435</v>
      </c>
      <c r="C46" s="86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7"/>
      <c r="O46" s="237"/>
      <c r="P46" s="237"/>
      <c r="Q46" s="238"/>
      <c r="R46" s="238"/>
      <c r="S46" s="127"/>
      <c r="T46" s="8"/>
    </row>
    <row r="47" spans="1:20" ht="15.75" customHeight="1">
      <c r="A47" s="129"/>
      <c r="B47" s="298" t="s">
        <v>439</v>
      </c>
      <c r="C47" s="86"/>
      <c r="D47" s="237"/>
      <c r="E47" s="237"/>
      <c r="F47" s="237"/>
      <c r="G47" s="237"/>
      <c r="H47" s="237"/>
      <c r="I47" s="237"/>
      <c r="J47" s="237"/>
      <c r="K47" s="237"/>
      <c r="L47" s="238"/>
      <c r="M47" s="238"/>
      <c r="N47" s="237"/>
      <c r="O47" s="237"/>
      <c r="P47" s="237"/>
      <c r="Q47" s="238"/>
      <c r="R47" s="238"/>
      <c r="S47" s="127"/>
      <c r="T47" s="8"/>
    </row>
    <row r="48" spans="1:20" ht="15.75" customHeight="1">
      <c r="A48" s="130" t="s">
        <v>98</v>
      </c>
      <c r="B48" s="255" t="s">
        <v>440</v>
      </c>
      <c r="C48" s="88">
        <v>17</v>
      </c>
      <c r="D48" s="256">
        <v>21000</v>
      </c>
      <c r="E48" s="256">
        <v>2122</v>
      </c>
      <c r="F48" s="256">
        <v>0</v>
      </c>
      <c r="G48" s="256">
        <v>0</v>
      </c>
      <c r="H48" s="256">
        <v>3286</v>
      </c>
      <c r="I48" s="256">
        <v>0</v>
      </c>
      <c r="J48" s="256">
        <v>35421</v>
      </c>
      <c r="K48" s="256">
        <v>0</v>
      </c>
      <c r="L48" s="256">
        <v>20460</v>
      </c>
      <c r="M48" s="256">
        <v>0</v>
      </c>
      <c r="N48" s="256">
        <v>0</v>
      </c>
      <c r="O48" s="256">
        <v>22722</v>
      </c>
      <c r="P48" s="256">
        <v>0</v>
      </c>
      <c r="Q48" s="256">
        <v>0</v>
      </c>
      <c r="R48" s="256">
        <v>0</v>
      </c>
      <c r="S48" s="256">
        <v>105011</v>
      </c>
      <c r="T48" s="8"/>
    </row>
    <row r="49" spans="1:20" ht="15.75" customHeight="1">
      <c r="A49" s="132"/>
      <c r="B49" s="30" t="s">
        <v>320</v>
      </c>
      <c r="C49" s="86"/>
      <c r="D49" s="237">
        <v>0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</v>
      </c>
      <c r="P49" s="237">
        <v>0</v>
      </c>
      <c r="Q49" s="237">
        <v>0</v>
      </c>
      <c r="R49" s="237">
        <v>0</v>
      </c>
      <c r="S49" s="127">
        <f aca="true" t="shared" si="3" ref="S49:S71">SUM(D49:R49)</f>
        <v>0</v>
      </c>
      <c r="T49" s="8"/>
    </row>
    <row r="50" spans="1:20" ht="15.75" customHeight="1">
      <c r="A50" s="130" t="s">
        <v>100</v>
      </c>
      <c r="B50" s="30" t="s">
        <v>321</v>
      </c>
      <c r="C50" s="86"/>
      <c r="D50" s="237">
        <v>0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127">
        <f t="shared" si="3"/>
        <v>0</v>
      </c>
      <c r="T50" s="8"/>
    </row>
    <row r="51" spans="1:20" ht="15.75" customHeight="1">
      <c r="A51" s="129" t="s">
        <v>107</v>
      </c>
      <c r="B51" s="30" t="s">
        <v>322</v>
      </c>
      <c r="C51" s="86"/>
      <c r="D51" s="237">
        <v>0</v>
      </c>
      <c r="E51" s="237">
        <v>0</v>
      </c>
      <c r="F51" s="237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237">
        <v>0</v>
      </c>
      <c r="Q51" s="237">
        <v>0</v>
      </c>
      <c r="R51" s="237">
        <v>0</v>
      </c>
      <c r="S51" s="127">
        <f t="shared" si="3"/>
        <v>0</v>
      </c>
      <c r="T51" s="8"/>
    </row>
    <row r="52" spans="1:20" ht="15.75" customHeight="1">
      <c r="A52" s="131" t="s">
        <v>163</v>
      </c>
      <c r="B52" s="30" t="s">
        <v>324</v>
      </c>
      <c r="C52" s="88"/>
      <c r="D52" s="237">
        <v>0</v>
      </c>
      <c r="E52" s="237">
        <v>0</v>
      </c>
      <c r="F52" s="237">
        <v>0</v>
      </c>
      <c r="G52" s="237">
        <v>0</v>
      </c>
      <c r="H52" s="237">
        <v>0</v>
      </c>
      <c r="I52" s="237">
        <v>0</v>
      </c>
      <c r="J52" s="237">
        <v>0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0</v>
      </c>
      <c r="S52" s="127">
        <f t="shared" si="3"/>
        <v>0</v>
      </c>
      <c r="T52" s="8"/>
    </row>
    <row r="53" spans="1:20" ht="15.75" customHeight="1">
      <c r="A53" s="131" t="s">
        <v>164</v>
      </c>
      <c r="B53" s="30" t="s">
        <v>326</v>
      </c>
      <c r="C53" s="88"/>
      <c r="D53" s="237">
        <v>0</v>
      </c>
      <c r="E53" s="237">
        <v>0</v>
      </c>
      <c r="F53" s="237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237">
        <v>0</v>
      </c>
      <c r="Q53" s="237">
        <v>0</v>
      </c>
      <c r="R53" s="237">
        <v>0</v>
      </c>
      <c r="S53" s="127">
        <f t="shared" si="3"/>
        <v>0</v>
      </c>
      <c r="T53" s="8"/>
    </row>
    <row r="54" spans="1:20" ht="15.75" customHeight="1">
      <c r="A54" s="129" t="s">
        <v>109</v>
      </c>
      <c r="B54" s="30" t="s">
        <v>203</v>
      </c>
      <c r="C54" s="86"/>
      <c r="D54" s="237">
        <v>0</v>
      </c>
      <c r="E54" s="237">
        <v>0</v>
      </c>
      <c r="F54" s="237">
        <v>0</v>
      </c>
      <c r="G54" s="237">
        <v>0</v>
      </c>
      <c r="H54" s="237">
        <v>0</v>
      </c>
      <c r="I54" s="237">
        <v>0</v>
      </c>
      <c r="J54" s="237">
        <v>0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127">
        <f t="shared" si="3"/>
        <v>0</v>
      </c>
      <c r="T54" s="8"/>
    </row>
    <row r="55" spans="1:20" ht="15.75" customHeight="1">
      <c r="A55" s="129" t="s">
        <v>111</v>
      </c>
      <c r="B55" s="30" t="s">
        <v>327</v>
      </c>
      <c r="C55" s="86"/>
      <c r="D55" s="237">
        <v>0</v>
      </c>
      <c r="E55" s="237">
        <v>0</v>
      </c>
      <c r="F55" s="237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f>-L55</f>
        <v>0</v>
      </c>
      <c r="P55" s="237">
        <v>0</v>
      </c>
      <c r="Q55" s="237">
        <v>0</v>
      </c>
      <c r="R55" s="237">
        <v>0</v>
      </c>
      <c r="S55" s="127">
        <f t="shared" si="3"/>
        <v>0</v>
      </c>
      <c r="T55" s="8"/>
    </row>
    <row r="56" spans="1:20" ht="15.75" customHeight="1">
      <c r="A56" s="129" t="s">
        <v>113</v>
      </c>
      <c r="B56" s="8" t="s">
        <v>328</v>
      </c>
      <c r="C56" s="86"/>
      <c r="D56" s="237">
        <v>0</v>
      </c>
      <c r="E56" s="237">
        <v>0</v>
      </c>
      <c r="F56" s="237">
        <v>0</v>
      </c>
      <c r="G56" s="237">
        <v>0</v>
      </c>
      <c r="H56" s="237">
        <v>0</v>
      </c>
      <c r="I56" s="237">
        <v>0</v>
      </c>
      <c r="J56" s="237">
        <v>0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127">
        <f t="shared" si="3"/>
        <v>0</v>
      </c>
      <c r="T56" s="8"/>
    </row>
    <row r="57" spans="1:20" ht="15.75" customHeight="1">
      <c r="A57" s="129" t="s">
        <v>124</v>
      </c>
      <c r="B57" s="205" t="s">
        <v>203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f>Pasif!F43-N48</f>
        <v>0</v>
      </c>
      <c r="O57" s="237">
        <v>0</v>
      </c>
      <c r="P57" s="237">
        <v>0</v>
      </c>
      <c r="Q57" s="237">
        <v>0</v>
      </c>
      <c r="R57" s="237">
        <v>0</v>
      </c>
      <c r="S57" s="127">
        <f t="shared" si="3"/>
        <v>0</v>
      </c>
      <c r="T57" s="8"/>
    </row>
    <row r="58" spans="1:20" ht="15.75" customHeight="1">
      <c r="A58" s="129" t="s">
        <v>128</v>
      </c>
      <c r="B58" s="205" t="s">
        <v>329</v>
      </c>
      <c r="D58" s="237">
        <v>0</v>
      </c>
      <c r="E58" s="237">
        <v>0</v>
      </c>
      <c r="F58" s="237">
        <v>0</v>
      </c>
      <c r="G58" s="237">
        <v>0</v>
      </c>
      <c r="H58" s="237">
        <v>0</v>
      </c>
      <c r="I58" s="237">
        <v>0</v>
      </c>
      <c r="J58" s="237">
        <v>0</v>
      </c>
      <c r="K58" s="237">
        <v>0</v>
      </c>
      <c r="L58" s="237">
        <v>0</v>
      </c>
      <c r="M58" s="237">
        <v>0</v>
      </c>
      <c r="N58" s="237">
        <v>0</v>
      </c>
      <c r="O58" s="237">
        <v>0</v>
      </c>
      <c r="P58" s="237">
        <v>0</v>
      </c>
      <c r="Q58" s="237">
        <v>0</v>
      </c>
      <c r="R58" s="237">
        <v>0</v>
      </c>
      <c r="S58" s="127">
        <f t="shared" si="3"/>
        <v>0</v>
      </c>
      <c r="T58" s="8"/>
    </row>
    <row r="59" spans="1:20" ht="15.75" customHeight="1">
      <c r="A59" s="129" t="s">
        <v>135</v>
      </c>
      <c r="B59" s="205" t="s">
        <v>330</v>
      </c>
      <c r="D59" s="237">
        <v>0</v>
      </c>
      <c r="E59" s="237">
        <v>0</v>
      </c>
      <c r="F59" s="237">
        <v>0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7">
        <v>0</v>
      </c>
      <c r="P59" s="237">
        <v>0</v>
      </c>
      <c r="Q59" s="237">
        <v>0</v>
      </c>
      <c r="R59" s="237">
        <v>0</v>
      </c>
      <c r="S59" s="127">
        <f t="shared" si="3"/>
        <v>0</v>
      </c>
      <c r="T59" s="8"/>
    </row>
    <row r="60" spans="1:20" ht="15.75" customHeight="1">
      <c r="A60" s="129" t="s">
        <v>137</v>
      </c>
      <c r="B60" s="205" t="s">
        <v>331</v>
      </c>
      <c r="D60" s="237">
        <v>0</v>
      </c>
      <c r="E60" s="237">
        <v>0</v>
      </c>
      <c r="F60" s="237">
        <v>0</v>
      </c>
      <c r="G60" s="237">
        <v>0</v>
      </c>
      <c r="H60" s="237">
        <v>0</v>
      </c>
      <c r="I60" s="237">
        <v>0</v>
      </c>
      <c r="J60" s="237">
        <v>0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237">
        <v>0</v>
      </c>
      <c r="Q60" s="237">
        <v>0</v>
      </c>
      <c r="R60" s="237">
        <v>0</v>
      </c>
      <c r="S60" s="127">
        <f t="shared" si="3"/>
        <v>0</v>
      </c>
      <c r="T60" s="8"/>
    </row>
    <row r="61" spans="1:20" ht="15.75" customHeight="1">
      <c r="A61" s="130" t="s">
        <v>139</v>
      </c>
      <c r="B61" s="205" t="s">
        <v>332</v>
      </c>
      <c r="D61" s="237">
        <v>0</v>
      </c>
      <c r="E61" s="237">
        <v>0</v>
      </c>
      <c r="F61" s="237"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127">
        <f t="shared" si="3"/>
        <v>0</v>
      </c>
      <c r="T61" s="8"/>
    </row>
    <row r="62" spans="1:20" ht="15.75" customHeight="1">
      <c r="A62" s="129" t="s">
        <v>141</v>
      </c>
      <c r="B62" s="19" t="s">
        <v>341</v>
      </c>
      <c r="D62" s="237">
        <v>0</v>
      </c>
      <c r="E62" s="237">
        <v>0</v>
      </c>
      <c r="F62" s="237"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237">
        <v>0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127">
        <f t="shared" si="3"/>
        <v>0</v>
      </c>
      <c r="T62" s="8"/>
    </row>
    <row r="63" spans="1:20" ht="15.75" customHeight="1">
      <c r="A63" s="129" t="s">
        <v>143</v>
      </c>
      <c r="B63" s="206" t="s">
        <v>334</v>
      </c>
      <c r="D63" s="237">
        <v>0</v>
      </c>
      <c r="E63" s="237">
        <v>0</v>
      </c>
      <c r="F63" s="237">
        <v>0</v>
      </c>
      <c r="G63" s="237">
        <v>0</v>
      </c>
      <c r="H63" s="237">
        <v>0</v>
      </c>
      <c r="I63" s="237">
        <v>0</v>
      </c>
      <c r="J63" s="237">
        <v>0</v>
      </c>
      <c r="K63" s="237">
        <v>0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127">
        <f t="shared" si="3"/>
        <v>0</v>
      </c>
      <c r="T63" s="8"/>
    </row>
    <row r="64" spans="1:20" ht="15.75" customHeight="1">
      <c r="A64" s="129" t="s">
        <v>145</v>
      </c>
      <c r="B64" s="205" t="s">
        <v>335</v>
      </c>
      <c r="D64" s="237">
        <v>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237">
        <v>0</v>
      </c>
      <c r="L64" s="237">
        <v>0</v>
      </c>
      <c r="M64" s="237">
        <v>0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127">
        <f t="shared" si="3"/>
        <v>0</v>
      </c>
      <c r="T64" s="8"/>
    </row>
    <row r="65" spans="1:20" ht="15.75" customHeight="1">
      <c r="A65" s="129" t="s">
        <v>151</v>
      </c>
      <c r="B65" s="205" t="s">
        <v>336</v>
      </c>
      <c r="D65" s="237">
        <v>0</v>
      </c>
      <c r="E65" s="237">
        <v>0</v>
      </c>
      <c r="F65" s="237">
        <v>0</v>
      </c>
      <c r="G65" s="237">
        <v>0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237">
        <v>0</v>
      </c>
      <c r="Q65" s="237">
        <v>0</v>
      </c>
      <c r="R65" s="237">
        <v>0</v>
      </c>
      <c r="S65" s="127">
        <f t="shared" si="3"/>
        <v>0</v>
      </c>
      <c r="T65" s="8"/>
    </row>
    <row r="66" spans="1:20" ht="15.75" customHeight="1">
      <c r="A66" s="130" t="s">
        <v>153</v>
      </c>
      <c r="B66" s="205" t="s">
        <v>337</v>
      </c>
      <c r="D66" s="237">
        <v>0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f>+PL!D89</f>
        <v>5546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127">
        <f t="shared" si="3"/>
        <v>5546</v>
      </c>
      <c r="T66" s="8"/>
    </row>
    <row r="67" spans="1:20" ht="15.75" customHeight="1">
      <c r="A67" s="130" t="s">
        <v>158</v>
      </c>
      <c r="B67" s="205" t="s">
        <v>338</v>
      </c>
      <c r="C67" s="208"/>
      <c r="D67" s="256">
        <f>SUM(D68:D70)</f>
        <v>0</v>
      </c>
      <c r="E67" s="256">
        <f aca="true" t="shared" si="4" ref="E67:R67">SUM(E68:E70)</f>
        <v>0</v>
      </c>
      <c r="F67" s="256">
        <f t="shared" si="4"/>
        <v>0</v>
      </c>
      <c r="G67" s="256">
        <f t="shared" si="4"/>
        <v>0</v>
      </c>
      <c r="H67" s="256">
        <f t="shared" si="4"/>
        <v>912</v>
      </c>
      <c r="I67" s="256">
        <f t="shared" si="4"/>
        <v>0</v>
      </c>
      <c r="J67" s="256">
        <f t="shared" si="4"/>
        <v>19548</v>
      </c>
      <c r="K67" s="256">
        <f t="shared" si="4"/>
        <v>0</v>
      </c>
      <c r="L67" s="256">
        <f t="shared" si="4"/>
        <v>-20460</v>
      </c>
      <c r="M67" s="256">
        <f t="shared" si="4"/>
        <v>0</v>
      </c>
      <c r="N67" s="256">
        <f t="shared" si="4"/>
        <v>0</v>
      </c>
      <c r="O67" s="256">
        <f t="shared" si="4"/>
        <v>0</v>
      </c>
      <c r="P67" s="256">
        <f t="shared" si="4"/>
        <v>0</v>
      </c>
      <c r="Q67" s="256">
        <f t="shared" si="4"/>
        <v>0</v>
      </c>
      <c r="R67" s="256">
        <f t="shared" si="4"/>
        <v>0</v>
      </c>
      <c r="S67" s="127">
        <f t="shared" si="3"/>
        <v>0</v>
      </c>
      <c r="T67" s="8"/>
    </row>
    <row r="68" spans="1:20" ht="15.75" customHeight="1">
      <c r="A68" s="131" t="s">
        <v>342</v>
      </c>
      <c r="B68" s="205" t="s">
        <v>339</v>
      </c>
      <c r="D68" s="237">
        <v>0</v>
      </c>
      <c r="E68" s="237">
        <v>0</v>
      </c>
      <c r="F68" s="237">
        <v>0</v>
      </c>
      <c r="G68" s="237">
        <v>0</v>
      </c>
      <c r="H68" s="237">
        <v>0</v>
      </c>
      <c r="I68" s="237">
        <v>0</v>
      </c>
      <c r="J68" s="237">
        <v>0</v>
      </c>
      <c r="K68" s="237">
        <v>0</v>
      </c>
      <c r="L68" s="237">
        <v>0</v>
      </c>
      <c r="M68" s="237">
        <v>0</v>
      </c>
      <c r="N68" s="237">
        <v>0</v>
      </c>
      <c r="O68" s="237">
        <v>0</v>
      </c>
      <c r="P68" s="237">
        <v>0</v>
      </c>
      <c r="Q68" s="237">
        <v>0</v>
      </c>
      <c r="R68" s="237">
        <v>0</v>
      </c>
      <c r="S68" s="127">
        <f t="shared" si="3"/>
        <v>0</v>
      </c>
      <c r="T68" s="8"/>
    </row>
    <row r="69" spans="1:20" ht="15.75" customHeight="1">
      <c r="A69" s="131" t="s">
        <v>343</v>
      </c>
      <c r="B69" s="205" t="s">
        <v>340</v>
      </c>
      <c r="D69" s="237">
        <v>0</v>
      </c>
      <c r="E69" s="237">
        <v>0</v>
      </c>
      <c r="F69" s="237">
        <v>0</v>
      </c>
      <c r="G69" s="237">
        <v>0</v>
      </c>
      <c r="H69" s="237">
        <v>912</v>
      </c>
      <c r="I69" s="237">
        <v>0</v>
      </c>
      <c r="J69" s="237">
        <v>19548</v>
      </c>
      <c r="K69" s="237">
        <v>0</v>
      </c>
      <c r="L69" s="237">
        <v>0</v>
      </c>
      <c r="M69" s="237">
        <f>-M70</f>
        <v>-20460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127">
        <f t="shared" si="3"/>
        <v>0</v>
      </c>
      <c r="T69" s="8"/>
    </row>
    <row r="70" spans="1:20" ht="15.75" customHeight="1">
      <c r="A70" s="131" t="s">
        <v>344</v>
      </c>
      <c r="B70" s="205" t="s">
        <v>150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-20460</v>
      </c>
      <c r="M70" s="237">
        <f>-L70</f>
        <v>20460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127">
        <f t="shared" si="3"/>
        <v>0</v>
      </c>
      <c r="T70" s="8"/>
    </row>
    <row r="71" spans="1:20" ht="15.75" customHeight="1">
      <c r="A71" s="130"/>
      <c r="B71" s="205"/>
      <c r="C71" s="263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127">
        <f t="shared" si="3"/>
        <v>0</v>
      </c>
      <c r="T71" s="8"/>
    </row>
    <row r="72" spans="1:20" ht="15.75" customHeight="1">
      <c r="A72" s="133"/>
      <c r="B72" s="240" t="s">
        <v>438</v>
      </c>
      <c r="C72" s="207"/>
      <c r="D72" s="236">
        <f aca="true" t="shared" si="5" ref="D72:M72">+D48+D50+D51+SUM(D54:D67)</f>
        <v>21000</v>
      </c>
      <c r="E72" s="236">
        <f t="shared" si="5"/>
        <v>2122</v>
      </c>
      <c r="F72" s="236">
        <f t="shared" si="5"/>
        <v>0</v>
      </c>
      <c r="G72" s="236">
        <f t="shared" si="5"/>
        <v>0</v>
      </c>
      <c r="H72" s="236">
        <f t="shared" si="5"/>
        <v>4198</v>
      </c>
      <c r="I72" s="236">
        <f t="shared" si="5"/>
        <v>0</v>
      </c>
      <c r="J72" s="236">
        <f t="shared" si="5"/>
        <v>54969</v>
      </c>
      <c r="K72" s="236">
        <f t="shared" si="5"/>
        <v>0</v>
      </c>
      <c r="L72" s="236">
        <f t="shared" si="5"/>
        <v>5546</v>
      </c>
      <c r="M72" s="236">
        <f t="shared" si="5"/>
        <v>0</v>
      </c>
      <c r="N72" s="236">
        <f>+N48+N50+N51+SUM(N54:N67)</f>
        <v>0</v>
      </c>
      <c r="O72" s="236">
        <f>+O48+O50+O51+SUM(O54:O67)</f>
        <v>22722</v>
      </c>
      <c r="P72" s="236">
        <f>+P48+P50+P51+SUM(P54:P67)</f>
        <v>0</v>
      </c>
      <c r="Q72" s="236">
        <f>+Q48+Q50+Q51+SUM(Q54:Q67)</f>
        <v>0</v>
      </c>
      <c r="R72" s="236">
        <f>+R48+R50+R51+SUM(R54:R67)</f>
        <v>0</v>
      </c>
      <c r="S72" s="236">
        <f>+S48+S50+S51+SUM(S54:S70)</f>
        <v>110557</v>
      </c>
      <c r="T72" s="8"/>
    </row>
    <row r="74" spans="8:19" ht="19.5" customHeight="1">
      <c r="H74" s="249">
        <f>H72-Pasif!F52</f>
        <v>0</v>
      </c>
      <c r="J74" s="249">
        <f>Pasif!D54-J72</f>
        <v>0</v>
      </c>
      <c r="L74" s="17">
        <f>L72-Pasif!D58</f>
        <v>0</v>
      </c>
      <c r="M74" s="249">
        <f>M72-Pasif!D57</f>
        <v>0</v>
      </c>
      <c r="N74" s="249">
        <f>N72-Pasif!F43</f>
        <v>0</v>
      </c>
      <c r="O74" s="249">
        <f>+O72-Pasif!F44</f>
        <v>0</v>
      </c>
      <c r="S74" s="249">
        <f>S72-Pasif!F38</f>
        <v>0</v>
      </c>
    </row>
    <row r="76" ht="19.5" customHeight="1">
      <c r="H76" s="249"/>
    </row>
  </sheetData>
  <sheetProtection/>
  <printOptions/>
  <pageMargins left="0.5905511811023623" right="0.1968503937007874" top="0.5118110236220472" bottom="0.5118110236220472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Roman,Normal"&amp;11İlişikteki notlar bu finansal tabloların ayrılmaz bir parçasıdır.
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8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246" t="s">
        <v>420</v>
      </c>
      <c r="B1" s="247"/>
      <c r="C1" s="149"/>
      <c r="D1" s="25"/>
      <c r="F1" s="25"/>
    </row>
    <row r="2" spans="1:6" s="15" customFormat="1" ht="20.25">
      <c r="A2" s="248" t="s">
        <v>441</v>
      </c>
      <c r="B2" s="247"/>
      <c r="C2" s="149"/>
      <c r="D2" s="25"/>
      <c r="F2" s="25"/>
    </row>
    <row r="3" spans="1:6" s="15" customFormat="1" ht="20.25">
      <c r="A3" s="246" t="s">
        <v>48</v>
      </c>
      <c r="B3" s="247"/>
      <c r="C3" s="149"/>
      <c r="D3" s="25"/>
      <c r="F3" s="25"/>
    </row>
    <row r="4" spans="1:6" s="15" customFormat="1" ht="19.5">
      <c r="A4" s="59" t="s">
        <v>414</v>
      </c>
      <c r="C4" s="149"/>
      <c r="D4" s="25"/>
      <c r="F4" s="25"/>
    </row>
    <row r="5" spans="3:6" s="15" customFormat="1" ht="15">
      <c r="C5" s="149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0"/>
      <c r="D7" s="26"/>
      <c r="E7" s="12"/>
      <c r="F7" s="26"/>
      <c r="G7" s="8"/>
    </row>
    <row r="8" spans="1:7" s="15" customFormat="1" ht="15">
      <c r="A8" s="29"/>
      <c r="B8" s="29"/>
      <c r="C8" s="151"/>
      <c r="D8" s="29"/>
      <c r="E8" s="29"/>
      <c r="F8" s="29"/>
      <c r="G8" s="8"/>
    </row>
    <row r="9" spans="1:7" s="15" customFormat="1" ht="15">
      <c r="A9" s="28"/>
      <c r="B9" s="12"/>
      <c r="C9" s="150"/>
      <c r="D9" s="26"/>
      <c r="E9" s="12"/>
      <c r="F9" s="26"/>
      <c r="G9" s="8"/>
    </row>
    <row r="10" spans="1:6" ht="45.75" customHeight="1">
      <c r="A10" s="91"/>
      <c r="B10" s="209" t="s">
        <v>48</v>
      </c>
      <c r="C10" s="152"/>
      <c r="D10" s="120" t="str">
        <f>PL!D10</f>
        <v>Bağımsız Denetimden Geçmemiş</v>
      </c>
      <c r="E10" s="141"/>
      <c r="F10" s="120" t="str">
        <f>D10</f>
        <v>Bağımsız Denetimden Geçmemiş</v>
      </c>
    </row>
    <row r="11" spans="1:6" ht="45.75" customHeight="1">
      <c r="A11" s="100"/>
      <c r="B11" s="145"/>
      <c r="C11" s="124" t="s">
        <v>345</v>
      </c>
      <c r="D11" s="265" t="str">
        <f>+PL!D11</f>
        <v>1 Ocak - 31 Mart 2013</v>
      </c>
      <c r="E11" s="146"/>
      <c r="F11" s="265" t="str">
        <f>+PL!F11</f>
        <v>1 Ocak - 31 Mart 2012</v>
      </c>
    </row>
    <row r="12" spans="1:6" ht="18.75" customHeight="1">
      <c r="A12" s="96"/>
      <c r="B12" s="19"/>
      <c r="C12" s="39"/>
      <c r="D12" s="121"/>
      <c r="E12" s="8"/>
      <c r="F12" s="121"/>
    </row>
    <row r="13" spans="1:6" ht="15">
      <c r="A13" s="97" t="s">
        <v>401</v>
      </c>
      <c r="B13" s="56" t="s">
        <v>402</v>
      </c>
      <c r="C13" s="39"/>
      <c r="D13" s="121"/>
      <c r="E13" s="8"/>
      <c r="F13" s="121"/>
    </row>
    <row r="14" spans="1:6" ht="12.75" customHeight="1">
      <c r="A14" s="96"/>
      <c r="B14" s="56"/>
      <c r="C14" s="39"/>
      <c r="D14" s="121"/>
      <c r="E14" s="8"/>
      <c r="F14" s="121"/>
    </row>
    <row r="15" spans="1:7" ht="15">
      <c r="A15" s="99" t="s">
        <v>231</v>
      </c>
      <c r="B15" s="57" t="s">
        <v>403</v>
      </c>
      <c r="C15" s="39"/>
      <c r="D15" s="138">
        <f>SUM(D17:D25)</f>
        <v>12819</v>
      </c>
      <c r="E15" s="142"/>
      <c r="F15" s="138">
        <v>5906</v>
      </c>
      <c r="G15" s="301"/>
    </row>
    <row r="16" spans="1:7" ht="12.75" customHeight="1">
      <c r="A16" s="96"/>
      <c r="B16" s="57"/>
      <c r="C16" s="39"/>
      <c r="D16" s="138"/>
      <c r="E16" s="142"/>
      <c r="F16" s="138"/>
      <c r="G16" s="301"/>
    </row>
    <row r="17" spans="1:7" ht="15">
      <c r="A17" s="99" t="s">
        <v>232</v>
      </c>
      <c r="B17" s="57" t="s">
        <v>404</v>
      </c>
      <c r="C17" s="39"/>
      <c r="D17" s="138">
        <v>30685</v>
      </c>
      <c r="E17" s="142"/>
      <c r="F17" s="138">
        <v>31882</v>
      </c>
      <c r="G17" s="301"/>
    </row>
    <row r="18" spans="1:7" ht="15">
      <c r="A18" s="99" t="s">
        <v>233</v>
      </c>
      <c r="B18" s="57" t="s">
        <v>405</v>
      </c>
      <c r="C18" s="39"/>
      <c r="D18" s="138">
        <v>338</v>
      </c>
      <c r="E18" s="142"/>
      <c r="F18" s="138">
        <v>-317</v>
      </c>
      <c r="G18" s="301"/>
    </row>
    <row r="19" spans="1:7" ht="15">
      <c r="A19" s="99" t="s">
        <v>406</v>
      </c>
      <c r="B19" s="57" t="s">
        <v>407</v>
      </c>
      <c r="C19" s="39"/>
      <c r="D19" s="138">
        <v>0</v>
      </c>
      <c r="E19" s="142"/>
      <c r="F19" s="138">
        <v>0</v>
      </c>
      <c r="G19" s="301"/>
    </row>
    <row r="20" spans="1:7" ht="15">
      <c r="A20" s="99" t="s">
        <v>408</v>
      </c>
      <c r="B20" s="57" t="s">
        <v>409</v>
      </c>
      <c r="C20" s="39">
        <v>18</v>
      </c>
      <c r="D20" s="138">
        <v>5936</v>
      </c>
      <c r="E20" s="142"/>
      <c r="F20" s="138">
        <v>5509</v>
      </c>
      <c r="G20" s="301"/>
    </row>
    <row r="21" spans="1:7" ht="15">
      <c r="A21" s="99" t="s">
        <v>410</v>
      </c>
      <c r="B21" s="57" t="s">
        <v>411</v>
      </c>
      <c r="C21" s="39"/>
      <c r="D21" s="138">
        <v>0</v>
      </c>
      <c r="E21" s="142"/>
      <c r="F21" s="138">
        <v>0</v>
      </c>
      <c r="G21" s="301"/>
    </row>
    <row r="22" spans="1:7" ht="15">
      <c r="A22" s="99" t="s">
        <v>412</v>
      </c>
      <c r="B22" s="57" t="s">
        <v>293</v>
      </c>
      <c r="C22" s="39">
        <v>8</v>
      </c>
      <c r="D22" s="138">
        <v>210</v>
      </c>
      <c r="E22" s="142"/>
      <c r="F22" s="138">
        <v>132</v>
      </c>
      <c r="G22" s="301"/>
    </row>
    <row r="23" spans="1:7" ht="15">
      <c r="A23" s="99" t="s">
        <v>294</v>
      </c>
      <c r="B23" s="57" t="s">
        <v>295</v>
      </c>
      <c r="C23" s="39"/>
      <c r="D23" s="138">
        <v>-8147</v>
      </c>
      <c r="E23" s="142"/>
      <c r="F23" s="138">
        <v>-7166</v>
      </c>
      <c r="G23" s="301"/>
    </row>
    <row r="24" spans="1:7" ht="15">
      <c r="A24" s="99" t="s">
        <v>296</v>
      </c>
      <c r="B24" s="57" t="s">
        <v>297</v>
      </c>
      <c r="C24" s="39">
        <v>11</v>
      </c>
      <c r="D24" s="138">
        <v>7358</v>
      </c>
      <c r="E24" s="142"/>
      <c r="F24" s="138">
        <v>-8</v>
      </c>
      <c r="G24" s="301"/>
    </row>
    <row r="25" spans="1:7" ht="15">
      <c r="A25" s="99" t="s">
        <v>298</v>
      </c>
      <c r="B25" s="57" t="s">
        <v>123</v>
      </c>
      <c r="C25" s="39"/>
      <c r="D25" s="138">
        <v>-23561</v>
      </c>
      <c r="E25" s="142"/>
      <c r="F25" s="138">
        <v>-24126</v>
      </c>
      <c r="G25" s="301"/>
    </row>
    <row r="26" spans="1:7" ht="12.75" customHeight="1">
      <c r="A26" s="96"/>
      <c r="B26" s="57"/>
      <c r="C26" s="39"/>
      <c r="D26" s="138"/>
      <c r="E26" s="142"/>
      <c r="F26" s="138"/>
      <c r="G26" s="301"/>
    </row>
    <row r="27" spans="1:7" ht="15">
      <c r="A27" s="99" t="s">
        <v>234</v>
      </c>
      <c r="B27" s="57" t="s">
        <v>299</v>
      </c>
      <c r="C27" s="39"/>
      <c r="D27" s="138">
        <f>SUM(D29:D34)</f>
        <v>-72166</v>
      </c>
      <c r="E27" s="142"/>
      <c r="F27" s="138">
        <v>-11255</v>
      </c>
      <c r="G27" s="301"/>
    </row>
    <row r="28" spans="1:7" ht="12.75" customHeight="1">
      <c r="A28" s="96"/>
      <c r="B28" s="57"/>
      <c r="C28" s="39"/>
      <c r="D28" s="138"/>
      <c r="E28" s="142"/>
      <c r="F28" s="138"/>
      <c r="G28" s="301"/>
    </row>
    <row r="29" spans="1:7" ht="15">
      <c r="A29" s="136" t="s">
        <v>235</v>
      </c>
      <c r="B29" s="57" t="s">
        <v>378</v>
      </c>
      <c r="C29" s="39"/>
      <c r="D29" s="138">
        <v>318359</v>
      </c>
      <c r="E29" s="142"/>
      <c r="F29" s="138">
        <v>31757</v>
      </c>
      <c r="G29" s="301"/>
    </row>
    <row r="30" spans="1:7" ht="15">
      <c r="A30" s="99" t="s">
        <v>236</v>
      </c>
      <c r="B30" s="57" t="s">
        <v>300</v>
      </c>
      <c r="C30" s="39"/>
      <c r="D30" s="138">
        <v>-280</v>
      </c>
      <c r="E30" s="142"/>
      <c r="F30" s="138">
        <v>-862</v>
      </c>
      <c r="G30" s="301"/>
    </row>
    <row r="31" spans="1:7" ht="15">
      <c r="A31" s="99" t="s">
        <v>50</v>
      </c>
      <c r="B31" s="57" t="s">
        <v>51</v>
      </c>
      <c r="C31" s="39"/>
      <c r="D31" s="138">
        <v>-171</v>
      </c>
      <c r="E31" s="142"/>
      <c r="F31" s="138">
        <v>-249</v>
      </c>
      <c r="G31" s="301"/>
    </row>
    <row r="32" spans="1:7" ht="15">
      <c r="A32" s="99" t="s">
        <v>52</v>
      </c>
      <c r="B32" s="57" t="s">
        <v>53</v>
      </c>
      <c r="C32" s="39"/>
      <c r="D32" s="127">
        <v>-380889</v>
      </c>
      <c r="E32" s="142"/>
      <c r="F32" s="138">
        <v>-38856</v>
      </c>
      <c r="G32" s="301"/>
    </row>
    <row r="33" spans="1:7" ht="15">
      <c r="A33" s="99" t="s">
        <v>54</v>
      </c>
      <c r="B33" s="57" t="s">
        <v>55</v>
      </c>
      <c r="C33" s="39"/>
      <c r="D33" s="127">
        <v>0</v>
      </c>
      <c r="E33" s="142"/>
      <c r="F33" s="138">
        <v>0</v>
      </c>
      <c r="G33" s="301"/>
    </row>
    <row r="34" spans="1:7" ht="15">
      <c r="A34" s="99" t="s">
        <v>56</v>
      </c>
      <c r="B34" s="57" t="s">
        <v>57</v>
      </c>
      <c r="C34" s="39"/>
      <c r="D34" s="138">
        <v>-9185</v>
      </c>
      <c r="E34" s="142"/>
      <c r="F34" s="138">
        <v>-3045</v>
      </c>
      <c r="G34" s="301"/>
    </row>
    <row r="35" spans="1:7" ht="12.75" customHeight="1">
      <c r="A35" s="96"/>
      <c r="B35" s="57"/>
      <c r="C35" s="39"/>
      <c r="D35" s="138"/>
      <c r="E35" s="142"/>
      <c r="F35" s="138"/>
      <c r="G35" s="301"/>
    </row>
    <row r="36" spans="1:7" ht="15">
      <c r="A36" s="96" t="s">
        <v>98</v>
      </c>
      <c r="B36" s="57" t="s">
        <v>58</v>
      </c>
      <c r="C36" s="39"/>
      <c r="D36" s="138">
        <f>+D27+D15</f>
        <v>-59347</v>
      </c>
      <c r="E36" s="142"/>
      <c r="F36" s="138">
        <v>-5349</v>
      </c>
      <c r="G36" s="301"/>
    </row>
    <row r="37" spans="1:7" ht="12.75" customHeight="1">
      <c r="A37" s="96"/>
      <c r="B37" s="57"/>
      <c r="C37" s="39"/>
      <c r="D37" s="138"/>
      <c r="E37" s="142"/>
      <c r="F37" s="138"/>
      <c r="G37" s="301"/>
    </row>
    <row r="38" spans="1:7" ht="15">
      <c r="A38" s="97" t="s">
        <v>59</v>
      </c>
      <c r="B38" s="56" t="s">
        <v>60</v>
      </c>
      <c r="C38" s="39"/>
      <c r="D38" s="138"/>
      <c r="E38" s="142"/>
      <c r="F38" s="138"/>
      <c r="G38" s="301"/>
    </row>
    <row r="39" spans="1:7" ht="12.75" customHeight="1">
      <c r="A39" s="96"/>
      <c r="B39" s="57"/>
      <c r="C39" s="39"/>
      <c r="D39" s="138"/>
      <c r="E39" s="142"/>
      <c r="F39" s="138"/>
      <c r="G39" s="301"/>
    </row>
    <row r="40" spans="1:7" ht="15">
      <c r="A40" s="99" t="s">
        <v>101</v>
      </c>
      <c r="B40" s="57" t="s">
        <v>61</v>
      </c>
      <c r="C40" s="39"/>
      <c r="D40" s="127">
        <v>0</v>
      </c>
      <c r="E40" s="142"/>
      <c r="F40" s="138">
        <v>0</v>
      </c>
      <c r="G40" s="301"/>
    </row>
    <row r="41" spans="1:7" ht="15">
      <c r="A41" s="99" t="s">
        <v>103</v>
      </c>
      <c r="B41" s="57" t="s">
        <v>62</v>
      </c>
      <c r="C41" s="39"/>
      <c r="D41" s="127">
        <v>0</v>
      </c>
      <c r="E41" s="142"/>
      <c r="F41" s="138">
        <v>0</v>
      </c>
      <c r="G41" s="301"/>
    </row>
    <row r="42" spans="1:7" ht="15">
      <c r="A42" s="99" t="s">
        <v>105</v>
      </c>
      <c r="B42" s="57" t="s">
        <v>63</v>
      </c>
      <c r="C42" s="147" t="s">
        <v>379</v>
      </c>
      <c r="D42" s="138">
        <v>-270</v>
      </c>
      <c r="E42" s="142"/>
      <c r="F42" s="138">
        <v>-39</v>
      </c>
      <c r="G42" s="301"/>
    </row>
    <row r="43" spans="1:7" ht="15">
      <c r="A43" s="99" t="s">
        <v>241</v>
      </c>
      <c r="B43" s="57" t="s">
        <v>64</v>
      </c>
      <c r="C43" s="39"/>
      <c r="D43" s="127">
        <v>0</v>
      </c>
      <c r="E43" s="142"/>
      <c r="F43" s="138">
        <v>0</v>
      </c>
      <c r="G43" s="301"/>
    </row>
    <row r="44" spans="1:7" ht="15">
      <c r="A44" s="99" t="s">
        <v>243</v>
      </c>
      <c r="B44" s="57" t="s">
        <v>65</v>
      </c>
      <c r="C44" s="39"/>
      <c r="D44" s="127">
        <v>0</v>
      </c>
      <c r="E44" s="142"/>
      <c r="F44" s="138">
        <v>0</v>
      </c>
      <c r="G44" s="301"/>
    </row>
    <row r="45" spans="1:7" ht="15">
      <c r="A45" s="99" t="s">
        <v>66</v>
      </c>
      <c r="B45" s="57" t="s">
        <v>67</v>
      </c>
      <c r="C45" s="39"/>
      <c r="D45" s="127">
        <v>0</v>
      </c>
      <c r="E45" s="142"/>
      <c r="F45" s="138">
        <v>0</v>
      </c>
      <c r="G45" s="301"/>
    </row>
    <row r="46" spans="1:7" ht="15">
      <c r="A46" s="99" t="s">
        <v>68</v>
      </c>
      <c r="B46" s="57" t="s">
        <v>69</v>
      </c>
      <c r="C46" s="39"/>
      <c r="D46" s="127">
        <v>0</v>
      </c>
      <c r="E46" s="142"/>
      <c r="F46" s="138">
        <v>0</v>
      </c>
      <c r="G46" s="301"/>
    </row>
    <row r="47" spans="1:7" ht="15">
      <c r="A47" s="99" t="s">
        <v>70</v>
      </c>
      <c r="B47" s="57" t="s">
        <v>71</v>
      </c>
      <c r="C47" s="39"/>
      <c r="D47" s="127">
        <v>0</v>
      </c>
      <c r="E47" s="142"/>
      <c r="F47" s="138">
        <v>0</v>
      </c>
      <c r="G47" s="301"/>
    </row>
    <row r="48" spans="1:7" ht="15">
      <c r="A48" s="99" t="s">
        <v>72</v>
      </c>
      <c r="B48" s="57" t="s">
        <v>150</v>
      </c>
      <c r="C48" s="39"/>
      <c r="D48" s="138">
        <v>1917</v>
      </c>
      <c r="E48" s="142"/>
      <c r="F48" s="138">
        <v>1668</v>
      </c>
      <c r="G48" s="301"/>
    </row>
    <row r="49" spans="1:7" ht="15">
      <c r="A49" s="96"/>
      <c r="B49" s="57"/>
      <c r="C49" s="39"/>
      <c r="D49" s="138"/>
      <c r="E49" s="142"/>
      <c r="F49" s="138"/>
      <c r="G49" s="301"/>
    </row>
    <row r="50" spans="1:7" ht="15">
      <c r="A50" s="96" t="s">
        <v>100</v>
      </c>
      <c r="B50" s="57" t="s">
        <v>73</v>
      </c>
      <c r="C50" s="39"/>
      <c r="D50" s="127">
        <f>SUM(D42:D49)</f>
        <v>1647</v>
      </c>
      <c r="E50" s="142"/>
      <c r="F50" s="127">
        <v>1629</v>
      </c>
      <c r="G50" s="301"/>
    </row>
    <row r="51" spans="1:7" ht="12.75" customHeight="1">
      <c r="A51" s="96"/>
      <c r="B51" s="57"/>
      <c r="C51" s="39"/>
      <c r="D51" s="138"/>
      <c r="E51" s="142"/>
      <c r="F51" s="138"/>
      <c r="G51" s="301"/>
    </row>
    <row r="52" spans="1:7" ht="15">
      <c r="A52" s="97" t="s">
        <v>74</v>
      </c>
      <c r="B52" s="56" t="s">
        <v>75</v>
      </c>
      <c r="C52" s="39"/>
      <c r="D52" s="138"/>
      <c r="E52" s="142"/>
      <c r="F52" s="138"/>
      <c r="G52" s="301"/>
    </row>
    <row r="53" spans="1:7" ht="12.75" customHeight="1">
      <c r="A53" s="96"/>
      <c r="B53" s="57"/>
      <c r="C53" s="39"/>
      <c r="D53" s="138"/>
      <c r="E53" s="142"/>
      <c r="F53" s="138"/>
      <c r="G53" s="301"/>
    </row>
    <row r="54" spans="1:7" ht="15">
      <c r="A54" s="99" t="s">
        <v>163</v>
      </c>
      <c r="B54" s="57" t="s">
        <v>76</v>
      </c>
      <c r="C54" s="39"/>
      <c r="D54" s="138">
        <v>0</v>
      </c>
      <c r="E54" s="142"/>
      <c r="F54" s="138">
        <v>0</v>
      </c>
      <c r="G54" s="301"/>
    </row>
    <row r="55" spans="1:7" ht="15">
      <c r="A55" s="99" t="s">
        <v>164</v>
      </c>
      <c r="B55" s="57" t="s">
        <v>77</v>
      </c>
      <c r="C55" s="39"/>
      <c r="D55" s="127">
        <v>0</v>
      </c>
      <c r="E55" s="142"/>
      <c r="F55" s="138">
        <v>0</v>
      </c>
      <c r="G55" s="301"/>
    </row>
    <row r="56" spans="1:7" ht="15">
      <c r="A56" s="99" t="s">
        <v>165</v>
      </c>
      <c r="B56" s="57" t="s">
        <v>82</v>
      </c>
      <c r="C56" s="39"/>
      <c r="D56" s="127">
        <v>0</v>
      </c>
      <c r="E56" s="142"/>
      <c r="F56" s="138">
        <v>0</v>
      </c>
      <c r="G56" s="301"/>
    </row>
    <row r="57" spans="1:7" ht="15">
      <c r="A57" s="99" t="s">
        <v>166</v>
      </c>
      <c r="B57" s="57" t="s">
        <v>83</v>
      </c>
      <c r="C57" s="39"/>
      <c r="D57" s="127">
        <v>0</v>
      </c>
      <c r="E57" s="142"/>
      <c r="F57" s="138">
        <v>0</v>
      </c>
      <c r="G57" s="301"/>
    </row>
    <row r="58" spans="1:7" ht="15">
      <c r="A58" s="99" t="s">
        <v>256</v>
      </c>
      <c r="B58" s="57" t="s">
        <v>78</v>
      </c>
      <c r="C58" s="39"/>
      <c r="D58" s="127">
        <v>0</v>
      </c>
      <c r="E58" s="142"/>
      <c r="F58" s="138">
        <v>0</v>
      </c>
      <c r="G58" s="301"/>
    </row>
    <row r="59" spans="1:7" ht="15">
      <c r="A59" s="99" t="s">
        <v>261</v>
      </c>
      <c r="B59" s="57" t="s">
        <v>123</v>
      </c>
      <c r="C59" s="39"/>
      <c r="D59" s="127">
        <v>0</v>
      </c>
      <c r="E59" s="142"/>
      <c r="F59" s="138">
        <v>0</v>
      </c>
      <c r="G59" s="301"/>
    </row>
    <row r="60" spans="1:7" ht="12.75" customHeight="1">
      <c r="A60" s="99"/>
      <c r="B60" s="57"/>
      <c r="C60" s="39"/>
      <c r="D60" s="138"/>
      <c r="E60" s="142"/>
      <c r="F60" s="138"/>
      <c r="G60" s="301"/>
    </row>
    <row r="61" spans="1:7" ht="15">
      <c r="A61" s="96" t="s">
        <v>107</v>
      </c>
      <c r="B61" s="57" t="s">
        <v>79</v>
      </c>
      <c r="C61" s="39"/>
      <c r="D61" s="138">
        <f>+D54</f>
        <v>0</v>
      </c>
      <c r="E61" s="142"/>
      <c r="F61" s="138">
        <v>0</v>
      </c>
      <c r="G61" s="301"/>
    </row>
    <row r="62" spans="1:7" ht="12.75" customHeight="1">
      <c r="A62" s="99"/>
      <c r="B62" s="57"/>
      <c r="C62" s="39"/>
      <c r="D62" s="138"/>
      <c r="E62" s="142"/>
      <c r="F62" s="138"/>
      <c r="G62" s="301"/>
    </row>
    <row r="63" spans="1:7" ht="15">
      <c r="A63" s="96" t="s">
        <v>109</v>
      </c>
      <c r="B63" s="57" t="s">
        <v>80</v>
      </c>
      <c r="C63" s="39"/>
      <c r="D63" s="127">
        <v>-45</v>
      </c>
      <c r="E63" s="142"/>
      <c r="F63" s="138">
        <v>-287</v>
      </c>
      <c r="G63" s="301"/>
    </row>
    <row r="64" spans="1:7" ht="12.75" customHeight="1">
      <c r="A64" s="96"/>
      <c r="B64" s="57"/>
      <c r="C64" s="39"/>
      <c r="D64" s="138"/>
      <c r="E64" s="142"/>
      <c r="F64" s="138"/>
      <c r="G64" s="301"/>
    </row>
    <row r="65" spans="1:7" ht="15">
      <c r="A65" s="97" t="s">
        <v>111</v>
      </c>
      <c r="B65" s="56" t="s">
        <v>413</v>
      </c>
      <c r="C65" s="39"/>
      <c r="D65" s="139">
        <f>SUM(D36,D50,D63)</f>
        <v>-57745</v>
      </c>
      <c r="E65" s="143"/>
      <c r="F65" s="139">
        <v>-4007</v>
      </c>
      <c r="G65" s="301"/>
    </row>
    <row r="66" spans="1:7" ht="12.75" customHeight="1">
      <c r="A66" s="96"/>
      <c r="B66" s="56"/>
      <c r="C66" s="39"/>
      <c r="D66" s="138"/>
      <c r="E66" s="142"/>
      <c r="F66" s="138"/>
      <c r="G66" s="301"/>
    </row>
    <row r="67" spans="1:7" ht="15">
      <c r="A67" s="97" t="s">
        <v>113</v>
      </c>
      <c r="B67" s="56" t="s">
        <v>84</v>
      </c>
      <c r="C67" s="39"/>
      <c r="D67" s="139">
        <f>+Aktif!J12+Aktif!J19</f>
        <v>108326</v>
      </c>
      <c r="E67" s="143"/>
      <c r="F67" s="139">
        <v>7092</v>
      </c>
      <c r="G67" s="301"/>
    </row>
    <row r="68" spans="1:7" ht="15">
      <c r="A68" s="123"/>
      <c r="B68" s="137"/>
      <c r="C68" s="124"/>
      <c r="D68" s="140"/>
      <c r="E68" s="144"/>
      <c r="F68" s="140"/>
      <c r="G68" s="301"/>
    </row>
    <row r="69" spans="1:7" ht="12.75" customHeight="1">
      <c r="A69" s="96"/>
      <c r="B69" s="57"/>
      <c r="C69" s="39"/>
      <c r="D69" s="138"/>
      <c r="E69" s="142"/>
      <c r="F69" s="138"/>
      <c r="G69" s="301"/>
    </row>
    <row r="70" spans="1:7" ht="15">
      <c r="A70" s="123" t="s">
        <v>124</v>
      </c>
      <c r="B70" s="137" t="s">
        <v>81</v>
      </c>
      <c r="C70" s="124"/>
      <c r="D70" s="140">
        <f>+D67+D65</f>
        <v>50581</v>
      </c>
      <c r="E70" s="144"/>
      <c r="F70" s="140">
        <v>3085</v>
      </c>
      <c r="G70" s="301"/>
    </row>
    <row r="72" ht="12.75">
      <c r="D72" s="9">
        <v>50581</v>
      </c>
    </row>
    <row r="73" spans="2:4" ht="12.75">
      <c r="B73" s="235" t="s">
        <v>416</v>
      </c>
      <c r="D73" s="9">
        <f>D70-D72</f>
        <v>0</v>
      </c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(GF-Mali Isler)</cp:lastModifiedBy>
  <cp:lastPrinted>2013-04-12T12:04:56Z</cp:lastPrinted>
  <dcterms:created xsi:type="dcterms:W3CDTF">2008-10-26T17:00:26Z</dcterms:created>
  <dcterms:modified xsi:type="dcterms:W3CDTF">2013-04-24T09:16:13Z</dcterms:modified>
  <cp:category/>
  <cp:version/>
  <cp:contentType/>
  <cp:contentStatus/>
</cp:coreProperties>
</file>