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6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'Equity'!$A$1:$S$72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'PL'!$A$1:$J$90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<sst xmlns="http://schemas.openxmlformats.org/spreadsheetml/2006/main" count="702" uniqueCount="445">
  <si>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</si>
  <si>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</si>
  <si>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</si>
  <si>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</si>
  <si>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</si>
  <si>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</si>
  <si>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</si>
  <si>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</si>
  <si>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</si>
  <si>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</si>
  <si>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</si>
  <si>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</si>
  <si>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</si>
  <si>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</si>
  <si>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</si>
  <si>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</si>
  <si>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</si>
  <si>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</si>
  <si>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</si>
  <si>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</si>
  <si>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</si>
  <si>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</si>
  <si>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</si>
  <si>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</si>
  <si>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</si>
  <si>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</si>
  <si>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</si>
  <si>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</si>
  <si>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</si>
  <si>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</si>
  <si>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</si>
  <si>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</si>
  <si>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</si>
  <si>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</si>
  <si>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</si>
  <si>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</si>
  <si>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</si>
  <si>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</si>
  <si>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</si>
  <si>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</si>
  <si>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</si>
  <si>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</si>
  <si>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</si>
  <si>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</si>
  <si>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</si>
  <si>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</si>
  <si>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</si>
  <si>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</si>
  <si>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</si>
  <si>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</si>
  <si>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</si>
  <si>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</si>
  <si>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</si>
  <si>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</si>
  <si>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</si>
  <si>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</si>
  <si>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</si>
  <si>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</si>
  <si>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</si>
  <si>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</si>
  <si>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</si>
  <si>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</si>
  <si>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</si>
  <si>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</si>
  <si>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</si>
  <si>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</si>
  <si>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</si>
  <si>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</si>
  <si>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</si>
  <si>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</si>
  <si>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</si>
  <si>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</si>
  <si>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</si>
  <si>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</si>
  <si>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</si>
  <si>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</si>
  <si>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</si>
  <si>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</si>
  <si>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</si>
  <si>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</si>
  <si>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</si>
  <si>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</si>
  <si>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</si>
  <si>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</si>
  <si>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</si>
  <si>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</si>
  <si>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</si>
  <si>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</si>
  <si>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</si>
  <si>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</si>
  <si>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</si>
  <si>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</si>
  <si>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</si>
  <si>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</si>
  <si>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</si>
  <si>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</si>
  <si>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</si>
  <si>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</si>
  <si>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</si>
  <si>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</si>
  <si>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</si>
  <si>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</si>
  <si>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</si>
  <si>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</si>
  <si>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</si>
  <si>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</si>
  <si>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</si>
  <si>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</si>
  <si>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</si>
  <si>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</si>
  <si>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</si>
  <si>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</si>
  <si>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</si>
  <si>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</si>
  <si>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</si>
  <si>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</si>
  <si>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</si>
  <si>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</si>
  <si>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</si>
  <si>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</si>
  <si>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</si>
  <si>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</si>
  <si>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</si>
  <si>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</si>
  <si>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</si>
  <si>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</si>
  <si>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</si>
  <si>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</si>
  <si>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</si>
  <si>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</si>
  <si>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</si>
  <si>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</si>
  <si>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</si>
  <si>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</si>
  <si>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</si>
  <si>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</si>
  <si>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</si>
  <si>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</si>
  <si>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</si>
  <si>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</si>
  <si>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</si>
  <si>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</si>
  <si>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</si>
  <si>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</si>
  <si>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</si>
  <si>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</si>
  <si>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</si>
  <si>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</si>
  <si>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</si>
  <si>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</si>
  <si>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</si>
  <si>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</si>
  <si>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</si>
  <si>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</si>
  <si>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</si>
  <si>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</si>
  <si>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</si>
  <si>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</si>
  <si>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</si>
  <si>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</si>
  <si>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</si>
  <si>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</si>
  <si>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</si>
  <si>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</si>
  <si>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</si>
  <si>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</si>
  <si>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</si>
  <si>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</si>
  <si>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</si>
  <si>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</si>
  <si>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</si>
  <si>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</si>
  <si>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</si>
  <si>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</si>
  <si>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</si>
  <si>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</si>
  <si>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</si>
  <si>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</si>
  <si>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</si>
  <si>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</si>
  <si>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</si>
  <si>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</si>
  <si>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</si>
  <si>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</si>
  <si>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</si>
  <si>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</si>
  <si>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</si>
  <si>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</si>
  <si>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</si>
  <si>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</si>
  <si>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</si>
  <si>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</si>
  <si>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</si>
  <si>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</si>
  <si>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</si>
  <si>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</si>
  <si>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</si>
  <si>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</si>
  <si>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</si>
  <si>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</si>
  <si>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</si>
  <si>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</si>
  <si>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</si>
  <si>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</si>
  <si>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</si>
  <si>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</si>
  <si>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</si>
  <si>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</si>
  <si>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</si>
  <si>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</si>
  <si>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</si>
  <si>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</si>
  <si>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</si>
  <si>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</si>
  <si>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</si>
  <si>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</si>
  <si>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</si>
  <si>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</si>
  <si>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</si>
  <si>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</si>
  <si>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</si>
  <si>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</si>
  <si>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</si>
  <si>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</si>
  <si>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</si>
  <si>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</si>
  <si>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</si>
  <si>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</si>
  <si>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</si>
  <si>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</si>
  <si>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</si>
  <si>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</si>
  <si>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</si>
  <si>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</si>
  <si>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</si>
  <si>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</si>
  <si>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</si>
  <si>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</si>
  <si>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</si>
  <si>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</si>
  <si>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</si>
  <si>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</si>
  <si>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</si>
  <si>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</si>
  <si>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</si>
  <si>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</si>
  <si>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</si>
  <si>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</si>
  <si>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</si>
  <si>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</si>
  <si>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</si>
  <si>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</si>
  <si>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</si>
  <si>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</si>
  <si>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</si>
  <si>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</si>
  <si>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</si>
  <si>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</si>
  <si>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</si>
  <si>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</si>
  <si>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</si>
  <si>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</si>
  <si>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</si>
  <si>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</si>
  <si>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</si>
  <si>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</si>
  <si>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</si>
  <si>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</si>
  <si>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</si>
  <si>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</si>
  <si>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</si>
  <si>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</si>
  <si>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</si>
  <si>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</si>
  <si>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</si>
  <si>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</si>
  <si>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</si>
  <si>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</si>
  <si>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</si>
  <si>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</si>
  <si>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</si>
  <si>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</si>
  <si>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</si>
  <si>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</si>
  <si>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</si>
  <si>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</si>
  <si>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</si>
  <si>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</si>
  <si>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</si>
  <si>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</si>
  <si>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</si>
  <si>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</si>
  <si>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</si>
  <si>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</si>
  <si>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</si>
  <si>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</si>
  <si>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</si>
  <si>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</si>
  <si>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</si>
  <si>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</si>
  <si>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</si>
  <si>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</si>
  <si>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</si>
  <si>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</si>
  <si>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</si>
  <si>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</si>
  <si>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</si>
  <si>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</si>
  <si>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</si>
  <si>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</si>
  <si>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</si>
  <si>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</si>
  <si>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</si>
  <si>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</si>
  <si>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</si>
  <si>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</si>
  <si>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</si>
  <si>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</si>
  <si>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</si>
  <si>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</si>
  <si>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</si>
  <si>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</si>
  <si>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</si>
  <si>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</si>
  <si>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</si>
  <si>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</si>
  <si>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</si>
  <si>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</si>
  <si>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</si>
  <si>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</si>
  <si>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</si>
  <si>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</si>
  <si>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</si>
  <si>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</si>
  <si>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</si>
  <si>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</si>
  <si>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</si>
  <si>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</si>
  <si>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</si>
  <si>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</si>
  <si>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</si>
  <si>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</si>
  <si>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</si>
  <si>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</si>
  <si>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</si>
  <si>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</si>
  <si>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</si>
  <si>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</si>
  <si>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</si>
  <si>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</si>
  <si>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</si>
  <si>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</si>
  <si>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</si>
  <si>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</si>
  <si>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</si>
  <si>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</si>
  <si>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</si>
  <si>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</si>
  <si>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</si>
  <si>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</si>
  <si>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</si>
  <si>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</si>
  <si>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</si>
  <si>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</si>
  <si>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</si>
  <si>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</si>
  <si>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</si>
  <si>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</si>
  <si>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</si>
  <si>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</si>
  <si>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</si>
  <si>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</si>
  <si>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</si>
  <si>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</si>
  <si>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</si>
  <si>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</si>
  <si>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</si>
  <si>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</si>
  <si>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</si>
  <si>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</si>
  <si>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</si>
  <si>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</si>
  <si>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</si>
  <si>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</si>
  <si>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</si>
  <si>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</si>
  <si>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</si>
  <si>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</si>
  <si>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</si>
  <si>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</si>
  <si>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</si>
  <si>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</si>
  <si>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</si>
  <si>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</si>
  <si>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</si>
  <si>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</si>
  <si>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</si>
  <si>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</si>
  <si>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</si>
  <si>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</si>
  <si>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</si>
  <si>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</si>
  <si>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</si>
  <si>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</si>
  <si>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</si>
  <si>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</si>
  <si>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</si>
  <si>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</si>
  <si>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</si>
  <si>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</si>
  <si>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</si>
  <si>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</si>
  <si>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</si>
  <si>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</si>
  <si>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</si>
  <si>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</si>
  <si>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</si>
  <si>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 xml:space="preserve">Kontrol : 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</si>
  <si>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</si>
  <si>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</si>
  <si>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</si>
  <si>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</si>
  <si>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</si>
  <si>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</si>
  <si>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Hataların Düzeltilmesinin Etkisi (Not 2.6)</t>
  </si>
  <si>
    <t>XIX.</t>
  </si>
  <si>
    <t>19.1</t>
  </si>
  <si>
    <t>19.2</t>
  </si>
  <si>
    <t>19.3</t>
  </si>
  <si>
    <t>CARİ DÖNEM</t>
  </si>
  <si>
    <t>Bağımsız Denetimden Geçmemiş</t>
  </si>
  <si>
    <t xml:space="preserve"> 31 Aralık 2011</t>
  </si>
  <si>
    <t>Önceki Dönem Sonu Bakiyesi (31 Aralık 2011)</t>
  </si>
  <si>
    <t>Bin Adet Hisse Başına Kar/ (Zarar) (Kuruş)</t>
  </si>
  <si>
    <t>1 Ocak - 30 Eylül 2011</t>
  </si>
  <si>
    <t>1 Temmuz - 30 Eylül 2011</t>
  </si>
  <si>
    <t>1 Ocak - 30 Eylül 2012</t>
  </si>
  <si>
    <t>30 EYLÜL 2012 TARİHİNDE SONA EREN ARA HESAP DÖNEMİNE AİT</t>
  </si>
  <si>
    <t>(Bağımsız Denetimden Geçmemiş)</t>
  </si>
  <si>
    <t>Dönem Sonu Bakiyesi  (30 Eylül 2011) (I+II+III+IV+…...+XVII+XVIII+XIX)</t>
  </si>
  <si>
    <t>Dönem Sonu Bakiyesi  (30 Eylül 2012) (I+II+III+...+XV+XVI+XVII)</t>
  </si>
  <si>
    <t>1 Temmuz - 30 Eylül 2012</t>
  </si>
  <si>
    <t>30 EYLÜL 2012 TARİHİ İTİBARIYLA NAZIM HESAP TABLOSU</t>
  </si>
  <si>
    <t>30 EYLÜL 2012 TARİHİ İTİBARIYLA BİLANÇO</t>
  </si>
  <si>
    <t xml:space="preserve"> 30 Eylül 2012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</si>
</sst>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66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6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10" fontId="31" fillId="0" borderId="0">
      <alignment horizontal="center"/>
      <protection/>
    </xf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49" fillId="26" borderId="0" applyNumberFormat="0" applyBorder="0" applyAlignment="0" applyProtection="0"/>
    <xf numFmtId="0" fontId="149" fillId="27" borderId="0" applyNumberFormat="0" applyBorder="0" applyAlignment="0" applyProtection="0"/>
    <xf numFmtId="0" fontId="149" fillId="28" borderId="0" applyNumberFormat="0" applyBorder="0" applyAlignment="0" applyProtection="0"/>
    <xf numFmtId="0" fontId="150" fillId="29" borderId="0" applyNumberFormat="0" applyBorder="0" applyAlignment="0" applyProtection="0"/>
    <xf numFmtId="0" fontId="150" fillId="30" borderId="0" applyNumberFormat="0" applyBorder="0" applyAlignment="0" applyProtection="0"/>
    <xf numFmtId="0" fontId="150" fillId="31" borderId="0" applyNumberFormat="0" applyBorder="0" applyAlignment="0" applyProtection="0"/>
    <xf numFmtId="0" fontId="150" fillId="32" borderId="0" applyNumberFormat="0" applyBorder="0" applyAlignment="0" applyProtection="0"/>
    <xf numFmtId="0" fontId="150" fillId="33" borderId="0" applyNumberFormat="0" applyBorder="0" applyAlignment="0" applyProtection="0"/>
    <xf numFmtId="0" fontId="150" fillId="34" borderId="0" applyNumberFormat="0" applyBorder="0" applyAlignment="0" applyProtection="0"/>
    <xf numFmtId="0" fontId="49" fillId="0" borderId="0" applyNumberFormat="0" applyFill="0" applyBorder="0">
      <alignment/>
      <protection/>
    </xf>
    <xf numFmtId="3" fontId="50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50" fillId="35" borderId="0" applyNumberFormat="0" applyBorder="0" applyAlignment="0" applyProtection="0"/>
    <xf numFmtId="0" fontId="150" fillId="36" borderId="0" applyNumberFormat="0" applyBorder="0" applyAlignment="0" applyProtection="0"/>
    <xf numFmtId="0" fontId="150" fillId="37" borderId="0" applyNumberFormat="0" applyBorder="0" applyAlignment="0" applyProtection="0"/>
    <xf numFmtId="0" fontId="150" fillId="38" borderId="0" applyNumberFormat="0" applyBorder="0" applyAlignment="0" applyProtection="0"/>
    <xf numFmtId="0" fontId="150" fillId="39" borderId="0" applyNumberFormat="0" applyBorder="0" applyAlignment="0" applyProtection="0"/>
    <xf numFmtId="0" fontId="150" fillId="40" borderId="0" applyNumberFormat="0" applyBorder="0" applyAlignment="0" applyProtection="0"/>
    <xf numFmtId="0" fontId="51" fillId="0" borderId="0">
      <alignment/>
      <protection/>
    </xf>
    <xf numFmtId="0" fontId="32" fillId="0" borderId="2" applyNumberFormat="0" applyFont="0" applyBorder="0" applyAlignment="0">
      <protection locked="0"/>
    </xf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3" fillId="0" borderId="0">
      <alignment horizontal="left"/>
      <protection/>
    </xf>
    <xf numFmtId="0" fontId="54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1" fillId="41" borderId="0" applyNumberFormat="0" applyBorder="0" applyAlignment="0" applyProtection="0"/>
    <xf numFmtId="0" fontId="55" fillId="0" borderId="3" applyNumberFormat="0" applyFill="0" applyAlignment="0" applyProtection="0"/>
    <xf numFmtId="37" fontId="56" fillId="0" borderId="0">
      <alignment horizontal="centerContinuous" wrapText="1"/>
      <protection/>
    </xf>
    <xf numFmtId="201" fontId="57" fillId="42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1" fillId="0" borderId="8" applyNumberFormat="0" applyBorder="0" applyAlignment="0" applyProtection="0"/>
    <xf numFmtId="0" fontId="62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3" fillId="0" borderId="0" applyFill="0" applyBorder="0" applyAlignment="0">
      <protection/>
    </xf>
    <xf numFmtId="204" fontId="63" fillId="0" borderId="0" applyFill="0" applyBorder="0" applyAlignment="0">
      <protection/>
    </xf>
    <xf numFmtId="205" fontId="63" fillId="0" borderId="0" applyFill="0" applyBorder="0" applyAlignment="0">
      <protection/>
    </xf>
    <xf numFmtId="206" fontId="63" fillId="0" borderId="0" applyFill="0" applyBorder="0" applyAlignment="0">
      <protection/>
    </xf>
    <xf numFmtId="207" fontId="63" fillId="0" borderId="0" applyFill="0" applyBorder="0" applyAlignment="0">
      <protection/>
    </xf>
    <xf numFmtId="203" fontId="63" fillId="0" borderId="0" applyFill="0" applyBorder="0" applyAlignment="0">
      <protection/>
    </xf>
    <xf numFmtId="208" fontId="63" fillId="0" borderId="0" applyFill="0" applyBorder="0" applyAlignment="0">
      <protection/>
    </xf>
    <xf numFmtId="204" fontId="63" fillId="0" borderId="0" applyFill="0" applyBorder="0" applyAlignment="0">
      <protection/>
    </xf>
    <xf numFmtId="0" fontId="152" fillId="46" borderId="11" applyNumberFormat="0" applyAlignment="0" applyProtection="0"/>
    <xf numFmtId="0" fontId="31" fillId="0" borderId="0">
      <alignment/>
      <protection/>
    </xf>
    <xf numFmtId="0" fontId="153" fillId="47" borderId="12" applyNumberFormat="0" applyAlignment="0" applyProtection="0"/>
    <xf numFmtId="0" fontId="64" fillId="0" borderId="13">
      <alignment horizontal="center"/>
      <protection/>
    </xf>
    <xf numFmtId="43" fontId="0" fillId="0" borderId="0" applyFont="0" applyFill="0" applyBorder="0" applyAlignment="0" applyProtection="0"/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37" fillId="0" borderId="0">
      <alignment/>
      <protection/>
    </xf>
    <xf numFmtId="0" fontId="66" fillId="0" borderId="0" applyNumberFormat="0" applyAlignment="0">
      <protection/>
    </xf>
    <xf numFmtId="0" fontId="67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8" fillId="16" borderId="2" applyNumberFormat="0" applyBorder="0" applyAlignment="0" applyProtection="0"/>
    <xf numFmtId="215" fontId="31" fillId="43" borderId="0" applyFont="0" applyBorder="0">
      <alignment/>
      <protection/>
    </xf>
    <xf numFmtId="0" fontId="69" fillId="0" borderId="0">
      <alignment/>
      <protection/>
    </xf>
    <xf numFmtId="0" fontId="70" fillId="43" borderId="14" applyNumberFormat="0" applyAlignment="0" applyProtection="0"/>
    <xf numFmtId="0" fontId="71" fillId="43" borderId="0">
      <alignment/>
      <protection/>
    </xf>
    <xf numFmtId="15" fontId="2" fillId="0" borderId="0">
      <alignment/>
      <protection/>
    </xf>
    <xf numFmtId="14" fontId="63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3" fillId="0" borderId="0" applyFill="0" applyBorder="0" applyAlignment="0">
      <protection/>
    </xf>
    <xf numFmtId="204" fontId="73" fillId="0" borderId="0" applyFill="0" applyBorder="0" applyAlignment="0">
      <protection/>
    </xf>
    <xf numFmtId="203" fontId="73" fillId="0" borderId="0" applyFill="0" applyBorder="0" applyAlignment="0">
      <protection/>
    </xf>
    <xf numFmtId="208" fontId="73" fillId="0" borderId="0" applyFill="0" applyBorder="0" applyAlignment="0">
      <protection/>
    </xf>
    <xf numFmtId="204" fontId="73" fillId="0" borderId="0" applyFill="0" applyBorder="0" applyAlignment="0">
      <protection/>
    </xf>
    <xf numFmtId="0" fontId="74" fillId="0" borderId="0" applyNumberFormat="0" applyAlignment="0">
      <protection/>
    </xf>
    <xf numFmtId="3" fontId="75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6" fillId="0" borderId="16">
      <alignment horizontal="center"/>
      <protection/>
    </xf>
    <xf numFmtId="217" fontId="77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74" fontId="154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8" fillId="0" borderId="0">
      <alignment/>
      <protection locked="0"/>
    </xf>
    <xf numFmtId="0" fontId="80" fillId="0" borderId="0">
      <alignment/>
      <protection/>
    </xf>
    <xf numFmtId="0" fontId="9" fillId="0" borderId="0" applyNumberFormat="0" applyFill="0" applyBorder="0" applyAlignment="0" applyProtection="0"/>
    <xf numFmtId="221" fontId="81" fillId="0" borderId="0" applyFill="0" applyBorder="0" applyProtection="0">
      <alignment horizontal="centerContinuous"/>
    </xf>
    <xf numFmtId="43" fontId="82" fillId="0" borderId="0" applyNumberFormat="0" applyFill="0" applyBorder="0" applyAlignment="0" applyProtection="0"/>
    <xf numFmtId="0" fontId="68" fillId="48" borderId="2" applyNumberFormat="0" applyBorder="0" applyAlignment="0" applyProtection="0"/>
    <xf numFmtId="0" fontId="83" fillId="7" borderId="17" applyNumberFormat="0" applyAlignment="0" applyProtection="0"/>
    <xf numFmtId="0" fontId="155" fillId="49" borderId="0" applyNumberFormat="0" applyBorder="0" applyAlignment="0" applyProtection="0"/>
    <xf numFmtId="38" fontId="35" fillId="43" borderId="0" applyNumberFormat="0" applyBorder="0" applyAlignment="0" applyProtection="0"/>
    <xf numFmtId="0" fontId="84" fillId="0" borderId="18">
      <alignment vertical="center"/>
      <protection/>
    </xf>
    <xf numFmtId="0" fontId="85" fillId="50" borderId="0">
      <alignment horizontal="center"/>
      <protection/>
    </xf>
    <xf numFmtId="0" fontId="86" fillId="0" borderId="19" applyNumberFormat="0" applyAlignment="0" applyProtection="0"/>
    <xf numFmtId="0" fontId="86" fillId="0" borderId="20">
      <alignment horizontal="left" vertical="center"/>
      <protection/>
    </xf>
    <xf numFmtId="49" fontId="87" fillId="51" borderId="0">
      <alignment horizontal="center" vertical="center"/>
      <protection/>
    </xf>
    <xf numFmtId="0" fontId="156" fillId="0" borderId="21" applyNumberFormat="0" applyFill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157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8" fillId="0" borderId="0" applyNumberFormat="0" applyFill="0" applyBorder="0" applyAlignment="0" applyProtection="0"/>
    <xf numFmtId="222" fontId="88" fillId="0" borderId="0">
      <alignment/>
      <protection locked="0"/>
    </xf>
    <xf numFmtId="222" fontId="88" fillId="0" borderId="0">
      <alignment/>
      <protection locked="0"/>
    </xf>
    <xf numFmtId="2" fontId="89" fillId="1" borderId="25">
      <alignment horizontal="left"/>
      <protection locked="0"/>
    </xf>
    <xf numFmtId="0" fontId="47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0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1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2" fillId="53" borderId="2" applyNumberFormat="0" applyBorder="0" applyAlignment="0" applyProtection="0"/>
    <xf numFmtId="0" fontId="92" fillId="48" borderId="2" applyNumberFormat="0" applyBorder="0" applyAlignment="0" applyProtection="0"/>
    <xf numFmtId="0" fontId="159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3" fillId="0" borderId="0">
      <alignment horizontal="center"/>
      <protection locked="0"/>
    </xf>
    <xf numFmtId="0" fontId="31" fillId="0" borderId="0">
      <alignment/>
      <protection/>
    </xf>
    <xf numFmtId="0" fontId="94" fillId="56" borderId="0">
      <alignment horizontal="left"/>
      <protection locked="0"/>
    </xf>
    <xf numFmtId="38" fontId="95" fillId="0" borderId="0">
      <alignment/>
      <protection locked="0"/>
    </xf>
    <xf numFmtId="40" fontId="96" fillId="0" borderId="0">
      <alignment/>
      <protection locked="0"/>
    </xf>
    <xf numFmtId="38" fontId="97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8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203" fontId="104" fillId="0" borderId="0" applyFill="0" applyBorder="0" applyAlignment="0">
      <protection/>
    </xf>
    <xf numFmtId="204" fontId="104" fillId="0" borderId="0" applyFill="0" applyBorder="0" applyAlignment="0">
      <protection/>
    </xf>
    <xf numFmtId="203" fontId="104" fillId="0" borderId="0" applyFill="0" applyBorder="0" applyAlignment="0">
      <protection/>
    </xf>
    <xf numFmtId="208" fontId="104" fillId="0" borderId="0" applyFill="0" applyBorder="0" applyAlignment="0">
      <protection/>
    </xf>
    <xf numFmtId="204" fontId="104" fillId="0" borderId="0" applyFill="0" applyBorder="0" applyAlignment="0">
      <protection/>
    </xf>
    <xf numFmtId="0" fontId="160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5" fillId="0" borderId="0">
      <alignment horizontal="center"/>
      <protection/>
    </xf>
    <xf numFmtId="0" fontId="106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7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8" fillId="0" borderId="0">
      <alignment/>
      <protection locked="0"/>
    </xf>
    <xf numFmtId="0" fontId="161" fillId="60" borderId="0" applyNumberFormat="0" applyBorder="0" applyAlignment="0" applyProtection="0"/>
    <xf numFmtId="174" fontId="161" fillId="60" borderId="0" applyNumberFormat="0" applyBorder="0" applyAlignment="0" applyProtection="0"/>
    <xf numFmtId="37" fontId="10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0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1" fillId="0" borderId="0">
      <alignment vertical="center"/>
      <protection/>
    </xf>
    <xf numFmtId="0" fontId="149" fillId="0" borderId="0">
      <alignment/>
      <protection/>
    </xf>
    <xf numFmtId="0" fontId="149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29" fillId="0" borderId="0">
      <alignment/>
      <protection/>
    </xf>
    <xf numFmtId="0" fontId="14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2" fillId="53" borderId="0" applyNumberFormat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4" fillId="43" borderId="2" applyNumberFormat="0" applyBorder="0" applyAlignment="0" applyProtection="0"/>
    <xf numFmtId="234" fontId="115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62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1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4" fillId="0" borderId="0">
      <alignment/>
      <protection/>
    </xf>
    <xf numFmtId="167" fontId="116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1" fillId="0" borderId="0" applyFill="0" applyBorder="0" applyProtection="0">
      <alignment horizontal="centerContinuous"/>
    </xf>
    <xf numFmtId="37" fontId="21" fillId="0" borderId="0">
      <alignment/>
      <protection/>
    </xf>
    <xf numFmtId="0" fontId="117" fillId="0" borderId="0">
      <alignment horizontal="center"/>
      <protection/>
    </xf>
    <xf numFmtId="0" fontId="118" fillId="0" borderId="8" applyNumberFormat="0" applyBorder="0" applyAlignment="0" applyProtection="0"/>
    <xf numFmtId="38" fontId="119" fillId="0" borderId="0" applyFont="0" applyFill="0" applyBorder="0" applyAlignment="0" applyProtection="0"/>
    <xf numFmtId="241" fontId="63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0" fillId="43" borderId="0">
      <alignment/>
      <protection/>
    </xf>
    <xf numFmtId="0" fontId="121" fillId="43" borderId="0">
      <alignment vertical="center"/>
      <protection/>
    </xf>
    <xf numFmtId="244" fontId="32" fillId="52" borderId="36">
      <alignment/>
      <protection locked="0"/>
    </xf>
    <xf numFmtId="244" fontId="120" fillId="43" borderId="36">
      <alignment/>
      <protection/>
    </xf>
    <xf numFmtId="244" fontId="120" fillId="43" borderId="31">
      <alignment/>
      <protection/>
    </xf>
    <xf numFmtId="3" fontId="32" fillId="43" borderId="37">
      <alignment/>
      <protection/>
    </xf>
    <xf numFmtId="244" fontId="122" fillId="43" borderId="38">
      <alignment/>
      <protection/>
    </xf>
    <xf numFmtId="244" fontId="122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0" fillId="43" borderId="22">
      <alignment horizontal="left"/>
      <protection/>
    </xf>
    <xf numFmtId="244" fontId="32" fillId="43" borderId="40">
      <alignment/>
      <protection/>
    </xf>
    <xf numFmtId="244" fontId="120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26" fillId="0" borderId="0" applyFont="0" applyFill="0" applyBorder="0" applyAlignment="0" applyProtection="0"/>
    <xf numFmtId="40" fontId="123" fillId="0" borderId="0" applyBorder="0">
      <alignment horizontal="right"/>
      <protection/>
    </xf>
    <xf numFmtId="38" fontId="124" fillId="0" borderId="22" applyBorder="0">
      <alignment horizontal="right"/>
      <protection locked="0"/>
    </xf>
    <xf numFmtId="0" fontId="125" fillId="0" borderId="0" applyFill="0" applyBorder="0" applyProtection="0">
      <alignment horizontal="left" vertical="center"/>
    </xf>
    <xf numFmtId="172" fontId="126" fillId="0" borderId="0" applyFill="0" applyBorder="0" applyProtection="0">
      <alignment horizontal="right"/>
    </xf>
    <xf numFmtId="172" fontId="125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7" fillId="0" borderId="0" applyFill="0" applyBorder="0" applyAlignment="0" applyProtection="0"/>
    <xf numFmtId="49" fontId="63" fillId="0" borderId="0" applyFill="0" applyBorder="0" applyAlignment="0">
      <protection/>
    </xf>
    <xf numFmtId="246" fontId="63" fillId="0" borderId="0" applyFill="0" applyBorder="0" applyAlignment="0">
      <protection/>
    </xf>
    <xf numFmtId="247" fontId="63" fillId="0" borderId="0" applyFill="0" applyBorder="0" applyAlignment="0">
      <protection/>
    </xf>
    <xf numFmtId="0" fontId="80" fillId="0" borderId="0" applyFill="0" applyBorder="0" applyAlignment="0">
      <protection/>
    </xf>
    <xf numFmtId="0" fontId="163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64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5" fillId="0" borderId="0">
      <alignment horizontal="left"/>
      <protection/>
    </xf>
    <xf numFmtId="0" fontId="128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2" fillId="0" borderId="0" applyFont="0" applyFill="0" applyBorder="0" applyAlignment="0" applyProtection="0"/>
    <xf numFmtId="254" fontId="72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1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15" fontId="7" fillId="0" borderId="52" xfId="1799" applyNumberFormat="1" applyFont="1" applyFill="1" applyBorder="1" applyAlignment="1" quotePrefix="1">
      <alignment horizontal="center" vertical="center" wrapText="1"/>
      <protection/>
    </xf>
    <xf numFmtId="2" fontId="6" fillId="0" borderId="52" xfId="1799" applyNumberFormat="1" applyFont="1" applyFill="1" applyBorder="1">
      <alignment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4" fontId="7" fillId="68" borderId="0" xfId="1799" applyNumberFormat="1" applyFont="1" applyFill="1" applyBorder="1" applyAlignment="1">
      <alignment horizontal="left"/>
      <protection/>
    </xf>
    <xf numFmtId="15" fontId="7" fillId="0" borderId="52" xfId="1799" applyNumberFormat="1" applyFont="1" applyFill="1" applyBorder="1" applyAlignment="1">
      <alignment horizontal="center" vertical="center"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zoomScale="85" zoomScaleNormal="85" workbookViewId="0" topLeftCell="A19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443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430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69" t="s">
        <v>444</v>
      </c>
      <c r="F10" s="268"/>
      <c r="G10" s="183"/>
      <c r="H10" s="164"/>
      <c r="I10" s="269" t="s">
        <v>431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0" s="2" customFormat="1" ht="15">
      <c r="A12" s="72" t="s">
        <v>98</v>
      </c>
      <c r="B12" s="44" t="s">
        <v>99</v>
      </c>
      <c r="C12" s="86">
        <v>3</v>
      </c>
      <c r="D12" s="34">
        <v>0</v>
      </c>
      <c r="E12" s="34">
        <v>0</v>
      </c>
      <c r="F12" s="35">
        <f aca="true" t="shared" si="0" ref="F12:F33">+E12+D12</f>
        <v>0</v>
      </c>
      <c r="G12" s="41"/>
      <c r="H12" s="34">
        <v>0</v>
      </c>
      <c r="I12" s="34">
        <v>0</v>
      </c>
      <c r="J12" s="36">
        <v>0</v>
      </c>
    </row>
    <row r="13" spans="1:10" s="2" customFormat="1" ht="14.25" customHeight="1">
      <c r="A13" s="157" t="s">
        <v>100</v>
      </c>
      <c r="B13" s="16" t="s">
        <v>356</v>
      </c>
      <c r="C13" s="89">
        <v>4</v>
      </c>
      <c r="D13" s="34">
        <f>SUM(D14:D18)</f>
        <v>96</v>
      </c>
      <c r="E13" s="34">
        <f>SUM(E14:E18)</f>
        <v>1987</v>
      </c>
      <c r="F13" s="34">
        <f t="shared" si="0"/>
        <v>2083</v>
      </c>
      <c r="G13" s="41"/>
      <c r="H13" s="34">
        <v>31</v>
      </c>
      <c r="I13" s="34">
        <v>6334</v>
      </c>
      <c r="J13" s="36">
        <v>6365</v>
      </c>
    </row>
    <row r="14" spans="1:10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</row>
    <row r="15" spans="1:12" s="2" customFormat="1" ht="15">
      <c r="A15" s="73" t="s">
        <v>101</v>
      </c>
      <c r="B15" s="45" t="s">
        <v>102</v>
      </c>
      <c r="C15" s="88">
        <v>4.1</v>
      </c>
      <c r="D15" s="31">
        <v>0</v>
      </c>
      <c r="E15" s="31">
        <v>1987</v>
      </c>
      <c r="F15" s="31">
        <f t="shared" si="0"/>
        <v>1987</v>
      </c>
      <c r="G15" s="41"/>
      <c r="H15" s="37">
        <v>0</v>
      </c>
      <c r="I15" s="31">
        <v>6334</v>
      </c>
      <c r="J15" s="156">
        <v>6334</v>
      </c>
      <c r="L15" s="222"/>
    </row>
    <row r="16" spans="1:12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f t="shared" si="0"/>
        <v>0</v>
      </c>
      <c r="G16" s="41"/>
      <c r="H16" s="37">
        <v>0</v>
      </c>
      <c r="I16" s="37">
        <v>0</v>
      </c>
      <c r="J16" s="36">
        <v>0</v>
      </c>
      <c r="L16" s="222"/>
    </row>
    <row r="17" spans="1:12" s="2" customFormat="1" ht="15">
      <c r="A17" s="73"/>
      <c r="B17" s="46" t="s">
        <v>353</v>
      </c>
      <c r="C17" s="88"/>
      <c r="D17" s="81"/>
      <c r="E17" s="37"/>
      <c r="F17" s="34">
        <f t="shared" si="0"/>
        <v>0</v>
      </c>
      <c r="G17" s="41"/>
      <c r="H17" s="37"/>
      <c r="I17" s="37"/>
      <c r="J17" s="36">
        <v>0</v>
      </c>
      <c r="L17" s="222"/>
    </row>
    <row r="18" spans="1:14" s="2" customFormat="1" ht="15">
      <c r="A18" s="73" t="s">
        <v>105</v>
      </c>
      <c r="B18" s="46" t="s">
        <v>106</v>
      </c>
      <c r="C18" s="88">
        <v>4.2</v>
      </c>
      <c r="D18" s="37">
        <v>96</v>
      </c>
      <c r="E18" s="31">
        <v>0</v>
      </c>
      <c r="F18" s="31">
        <f t="shared" si="0"/>
        <v>96</v>
      </c>
      <c r="G18" s="41"/>
      <c r="H18" s="37">
        <v>31</v>
      </c>
      <c r="I18" s="37">
        <v>0</v>
      </c>
      <c r="J18" s="156">
        <v>31</v>
      </c>
      <c r="L18" s="222"/>
      <c r="M18" s="222"/>
      <c r="N18" s="222"/>
    </row>
    <row r="19" spans="1:14" s="2" customFormat="1" ht="15">
      <c r="A19" s="74" t="s">
        <v>107</v>
      </c>
      <c r="B19" s="16" t="s">
        <v>108</v>
      </c>
      <c r="C19" s="89">
        <v>5</v>
      </c>
      <c r="D19" s="82">
        <v>198</v>
      </c>
      <c r="E19" s="35">
        <v>1044</v>
      </c>
      <c r="F19" s="21">
        <f t="shared" si="0"/>
        <v>1242</v>
      </c>
      <c r="G19" s="41"/>
      <c r="H19" s="35">
        <v>878</v>
      </c>
      <c r="I19" s="35">
        <v>6214</v>
      </c>
      <c r="J19" s="36">
        <v>7092</v>
      </c>
      <c r="L19" s="222"/>
      <c r="N19" s="222"/>
    </row>
    <row r="20" spans="1:12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f t="shared" si="0"/>
        <v>0</v>
      </c>
      <c r="G20" s="41"/>
      <c r="H20" s="35">
        <v>0</v>
      </c>
      <c r="I20" s="35">
        <v>0</v>
      </c>
      <c r="J20" s="36">
        <v>0</v>
      </c>
      <c r="L20" s="222"/>
    </row>
    <row r="21" spans="1:12" s="2" customFormat="1" ht="15">
      <c r="A21" s="72" t="s">
        <v>111</v>
      </c>
      <c r="B21" s="16" t="s">
        <v>112</v>
      </c>
      <c r="C21" s="86">
        <v>6</v>
      </c>
      <c r="D21" s="82">
        <v>0</v>
      </c>
      <c r="E21" s="35">
        <v>2</v>
      </c>
      <c r="F21" s="21">
        <f t="shared" si="0"/>
        <v>2</v>
      </c>
      <c r="G21" s="41"/>
      <c r="H21" s="35">
        <v>3590</v>
      </c>
      <c r="I21" s="35">
        <v>2</v>
      </c>
      <c r="J21" s="36">
        <v>3592</v>
      </c>
      <c r="L21" s="222"/>
    </row>
    <row r="22" spans="1:11" s="2" customFormat="1" ht="15.75">
      <c r="A22" s="161" t="s">
        <v>113</v>
      </c>
      <c r="B22" s="16" t="s">
        <v>367</v>
      </c>
      <c r="C22" s="86">
        <v>7</v>
      </c>
      <c r="D22" s="82">
        <f>+D23+D27</f>
        <v>1116659</v>
      </c>
      <c r="E22" s="82">
        <f>+E23+E27</f>
        <v>260627</v>
      </c>
      <c r="F22" s="82">
        <f t="shared" si="0"/>
        <v>1377286</v>
      </c>
      <c r="G22" s="41"/>
      <c r="H22" s="35">
        <v>1078184</v>
      </c>
      <c r="I22" s="82">
        <v>169140</v>
      </c>
      <c r="J22" s="36">
        <v>1247324</v>
      </c>
      <c r="K22" s="222"/>
    </row>
    <row r="23" spans="1:11" s="2" customFormat="1" ht="15.75">
      <c r="A23" s="162" t="s">
        <v>114</v>
      </c>
      <c r="B23" s="154" t="s">
        <v>368</v>
      </c>
      <c r="C23" s="88"/>
      <c r="D23" s="81">
        <f>+D24+D25+D26</f>
        <v>473746</v>
      </c>
      <c r="E23" s="81">
        <f>+E24+E25+E26</f>
        <v>17023</v>
      </c>
      <c r="F23" s="20">
        <f t="shared" si="0"/>
        <v>490769</v>
      </c>
      <c r="G23" s="42"/>
      <c r="H23" s="37">
        <v>371296</v>
      </c>
      <c r="I23" s="81">
        <v>17903</v>
      </c>
      <c r="J23" s="156">
        <v>389199</v>
      </c>
      <c r="K23" s="222"/>
    </row>
    <row r="24" spans="1:17" ht="15.75">
      <c r="A24" s="162" t="s">
        <v>115</v>
      </c>
      <c r="B24" s="154" t="s">
        <v>369</v>
      </c>
      <c r="C24" s="88"/>
      <c r="D24" s="81">
        <v>484921</v>
      </c>
      <c r="E24" s="37">
        <v>15173</v>
      </c>
      <c r="F24" s="20">
        <f t="shared" si="0"/>
        <v>500094</v>
      </c>
      <c r="G24" s="42"/>
      <c r="H24" s="37">
        <v>381385</v>
      </c>
      <c r="I24" s="37">
        <v>18055</v>
      </c>
      <c r="J24" s="156">
        <v>399440</v>
      </c>
      <c r="K24" s="222"/>
      <c r="L24" s="2"/>
      <c r="M24" s="2"/>
      <c r="N24" s="2"/>
      <c r="O24" s="2"/>
      <c r="P24" s="2"/>
      <c r="Q24" s="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1962</v>
      </c>
      <c r="F25" s="20">
        <f t="shared" si="0"/>
        <v>1962</v>
      </c>
      <c r="G25" s="42"/>
      <c r="H25" s="37">
        <v>0</v>
      </c>
      <c r="I25" s="37">
        <v>0</v>
      </c>
      <c r="J25" s="36">
        <v>0</v>
      </c>
      <c r="K25" s="2"/>
      <c r="L25" s="2"/>
      <c r="M25" s="2"/>
      <c r="N25" s="2"/>
      <c r="O25" s="2"/>
      <c r="P25" s="2"/>
      <c r="Q25" s="2"/>
    </row>
    <row r="26" spans="1:18" ht="15.75">
      <c r="A26" s="162" t="s">
        <v>117</v>
      </c>
      <c r="B26" s="154" t="s">
        <v>118</v>
      </c>
      <c r="C26" s="88"/>
      <c r="D26" s="81">
        <v>-11175</v>
      </c>
      <c r="E26" s="37">
        <v>-112</v>
      </c>
      <c r="F26" s="20">
        <f t="shared" si="0"/>
        <v>-11287</v>
      </c>
      <c r="G26" s="42"/>
      <c r="H26" s="37">
        <v>-10089</v>
      </c>
      <c r="I26" s="37">
        <v>-152</v>
      </c>
      <c r="J26" s="156">
        <v>-10241</v>
      </c>
      <c r="K26" s="2"/>
      <c r="L26" s="2"/>
      <c r="M26" s="2"/>
      <c r="N26" s="2"/>
      <c r="O26" s="2"/>
      <c r="P26" s="2"/>
      <c r="Q26" s="2"/>
      <c r="R26" s="33"/>
    </row>
    <row r="27" spans="1:17" ht="15.75">
      <c r="A27" s="162" t="s">
        <v>119</v>
      </c>
      <c r="B27" s="154" t="s">
        <v>371</v>
      </c>
      <c r="C27" s="88"/>
      <c r="D27" s="81">
        <f>+D28+D29</f>
        <v>642913</v>
      </c>
      <c r="E27" s="81">
        <f>+E28+E29</f>
        <v>243604</v>
      </c>
      <c r="F27" s="20">
        <f t="shared" si="0"/>
        <v>886517</v>
      </c>
      <c r="G27" s="42"/>
      <c r="H27" s="37">
        <v>706888</v>
      </c>
      <c r="I27" s="81">
        <v>151237</v>
      </c>
      <c r="J27" s="156">
        <v>858125</v>
      </c>
      <c r="K27" s="2"/>
      <c r="L27" s="2"/>
      <c r="M27" s="2"/>
      <c r="N27" s="2"/>
      <c r="O27" s="2"/>
      <c r="P27" s="2"/>
      <c r="Q27" s="2"/>
    </row>
    <row r="28" spans="1:17" ht="15.75">
      <c r="A28" s="163" t="s">
        <v>120</v>
      </c>
      <c r="B28" s="155" t="s">
        <v>369</v>
      </c>
      <c r="C28" s="88"/>
      <c r="D28" s="81">
        <v>642913</v>
      </c>
      <c r="E28" s="37">
        <v>219633</v>
      </c>
      <c r="F28" s="20">
        <f t="shared" si="0"/>
        <v>862546</v>
      </c>
      <c r="G28" s="42"/>
      <c r="H28" s="37">
        <v>706888</v>
      </c>
      <c r="I28" s="37">
        <v>128716</v>
      </c>
      <c r="J28" s="156">
        <v>835604</v>
      </c>
      <c r="K28" s="222"/>
      <c r="L28" s="2"/>
      <c r="M28" s="2"/>
      <c r="N28" s="2"/>
      <c r="O28" s="2"/>
      <c r="P28" s="2"/>
      <c r="Q28" s="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23971</v>
      </c>
      <c r="F29" s="20">
        <f t="shared" si="0"/>
        <v>23971</v>
      </c>
      <c r="G29" s="42"/>
      <c r="H29" s="37">
        <v>0</v>
      </c>
      <c r="I29" s="37">
        <v>22521</v>
      </c>
      <c r="J29" s="156">
        <v>22521</v>
      </c>
      <c r="K29" s="2"/>
      <c r="L29" s="2"/>
      <c r="M29" s="2"/>
      <c r="N29" s="2"/>
      <c r="O29" s="2"/>
      <c r="P29" s="2"/>
      <c r="Q29" s="2"/>
    </row>
    <row r="30" spans="1:17" ht="15">
      <c r="A30" s="72" t="s">
        <v>124</v>
      </c>
      <c r="B30" s="44" t="s">
        <v>125</v>
      </c>
      <c r="C30" s="86">
        <v>8</v>
      </c>
      <c r="D30" s="84">
        <f>+D31+D32</f>
        <v>6003</v>
      </c>
      <c r="E30" s="84">
        <v>0</v>
      </c>
      <c r="F30" s="21">
        <f t="shared" si="0"/>
        <v>6003</v>
      </c>
      <c r="G30" s="41"/>
      <c r="H30" s="21">
        <v>2158</v>
      </c>
      <c r="I30" s="84">
        <v>0</v>
      </c>
      <c r="J30" s="264">
        <v>2158</v>
      </c>
      <c r="K30" s="2"/>
      <c r="L30" s="2"/>
      <c r="M30" s="2"/>
      <c r="N30" s="2"/>
      <c r="O30" s="2"/>
      <c r="P30" s="2"/>
      <c r="Q30" s="2"/>
    </row>
    <row r="31" spans="1:17" ht="16.5" customHeight="1">
      <c r="A31" s="73" t="s">
        <v>126</v>
      </c>
      <c r="B31" s="155" t="s">
        <v>372</v>
      </c>
      <c r="C31" s="88"/>
      <c r="D31" s="81">
        <v>21641</v>
      </c>
      <c r="E31" s="37">
        <v>0</v>
      </c>
      <c r="F31" s="37">
        <f t="shared" si="0"/>
        <v>21641</v>
      </c>
      <c r="G31" s="42"/>
      <c r="H31" s="37">
        <v>15445</v>
      </c>
      <c r="I31" s="37">
        <v>0</v>
      </c>
      <c r="J31" s="156">
        <v>15445</v>
      </c>
      <c r="K31" s="2"/>
      <c r="L31" s="2"/>
      <c r="M31" s="2"/>
      <c r="N31" s="2"/>
      <c r="O31" s="2"/>
      <c r="P31" s="2"/>
      <c r="Q31" s="2"/>
    </row>
    <row r="32" spans="1:10" ht="15">
      <c r="A32" s="73" t="s">
        <v>127</v>
      </c>
      <c r="B32" s="46" t="s">
        <v>380</v>
      </c>
      <c r="C32" s="88"/>
      <c r="D32" s="81">
        <v>-15638</v>
      </c>
      <c r="E32" s="81">
        <v>0</v>
      </c>
      <c r="F32" s="37">
        <f t="shared" si="0"/>
        <v>-15638</v>
      </c>
      <c r="G32" s="42"/>
      <c r="H32" s="37">
        <v>-13287</v>
      </c>
      <c r="I32" s="81">
        <v>0</v>
      </c>
      <c r="J32" s="156">
        <v>-13287</v>
      </c>
    </row>
    <row r="33" spans="1:10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f t="shared" si="0"/>
        <v>0</v>
      </c>
      <c r="G33" s="18"/>
      <c r="H33" s="21">
        <v>0</v>
      </c>
      <c r="I33" s="84">
        <v>0</v>
      </c>
      <c r="J33" s="36">
        <v>0</v>
      </c>
    </row>
    <row r="34" spans="1:10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</row>
    <row r="35" spans="1:10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f aca="true" t="shared" si="1" ref="F35:F47">+E35+D35</f>
        <v>0</v>
      </c>
      <c r="G35" s="17"/>
      <c r="H35" s="21">
        <v>0</v>
      </c>
      <c r="I35" s="20">
        <v>0</v>
      </c>
      <c r="J35" s="36">
        <v>0</v>
      </c>
    </row>
    <row r="36" spans="1:10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f t="shared" si="1"/>
        <v>0</v>
      </c>
      <c r="G36" s="17"/>
      <c r="H36" s="37">
        <v>0</v>
      </c>
      <c r="I36" s="20">
        <v>0</v>
      </c>
      <c r="J36" s="156">
        <v>0</v>
      </c>
    </row>
    <row r="37" spans="1:10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f t="shared" si="1"/>
        <v>0</v>
      </c>
      <c r="G37" s="17"/>
      <c r="H37" s="20">
        <v>0</v>
      </c>
      <c r="I37" s="20">
        <v>0</v>
      </c>
      <c r="J37" s="36">
        <v>0</v>
      </c>
    </row>
    <row r="38" spans="1:10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f t="shared" si="1"/>
        <v>0</v>
      </c>
      <c r="G38" s="18"/>
      <c r="H38" s="21">
        <v>0</v>
      </c>
      <c r="I38" s="21">
        <v>0</v>
      </c>
      <c r="J38" s="36">
        <v>0</v>
      </c>
    </row>
    <row r="39" spans="1:10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f t="shared" si="1"/>
        <v>0</v>
      </c>
      <c r="G39" s="18"/>
      <c r="H39" s="21">
        <v>0</v>
      </c>
      <c r="I39" s="84">
        <v>0</v>
      </c>
      <c r="J39" s="36">
        <v>0</v>
      </c>
    </row>
    <row r="40" spans="1:10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f t="shared" si="1"/>
        <v>0</v>
      </c>
      <c r="G40" s="18"/>
      <c r="H40" s="21">
        <v>0</v>
      </c>
      <c r="I40" s="21">
        <v>0</v>
      </c>
      <c r="J40" s="36">
        <v>0</v>
      </c>
    </row>
    <row r="41" spans="1:10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f t="shared" si="1"/>
        <v>0</v>
      </c>
      <c r="G41" s="18"/>
      <c r="H41" s="21">
        <v>0</v>
      </c>
      <c r="I41" s="21">
        <v>0</v>
      </c>
      <c r="J41" s="36">
        <v>0</v>
      </c>
    </row>
    <row r="42" spans="1:10" s="2" customFormat="1" ht="15">
      <c r="A42" s="75" t="s">
        <v>143</v>
      </c>
      <c r="B42" s="16" t="s">
        <v>144</v>
      </c>
      <c r="C42" s="86">
        <v>9</v>
      </c>
      <c r="D42" s="82">
        <v>914</v>
      </c>
      <c r="E42" s="35">
        <v>0</v>
      </c>
      <c r="F42" s="33">
        <f t="shared" si="1"/>
        <v>914</v>
      </c>
      <c r="G42" s="41"/>
      <c r="H42" s="35">
        <v>1144</v>
      </c>
      <c r="I42" s="35">
        <v>0</v>
      </c>
      <c r="J42" s="36">
        <v>1144</v>
      </c>
    </row>
    <row r="43" spans="1:10" s="2" customFormat="1" ht="15">
      <c r="A43" s="72" t="s">
        <v>145</v>
      </c>
      <c r="B43" s="16" t="s">
        <v>146</v>
      </c>
      <c r="C43" s="86">
        <v>10</v>
      </c>
      <c r="D43" s="82">
        <f>+D44+D45</f>
        <v>1338</v>
      </c>
      <c r="E43" s="35">
        <v>0</v>
      </c>
      <c r="F43" s="33">
        <f t="shared" si="1"/>
        <v>1338</v>
      </c>
      <c r="G43" s="41"/>
      <c r="H43" s="35">
        <v>1410</v>
      </c>
      <c r="I43" s="35">
        <v>0</v>
      </c>
      <c r="J43" s="36">
        <v>1410</v>
      </c>
    </row>
    <row r="44" spans="1:10" ht="15">
      <c r="A44" s="73" t="s">
        <v>147</v>
      </c>
      <c r="B44" s="45" t="s">
        <v>148</v>
      </c>
      <c r="C44" s="88"/>
      <c r="D44" s="81"/>
      <c r="E44" s="37"/>
      <c r="F44" s="38">
        <f t="shared" si="1"/>
        <v>0</v>
      </c>
      <c r="G44" s="43"/>
      <c r="H44" s="37"/>
      <c r="I44" s="37"/>
      <c r="J44" s="36">
        <v>0</v>
      </c>
    </row>
    <row r="45" spans="1:10" ht="15">
      <c r="A45" s="73" t="s">
        <v>149</v>
      </c>
      <c r="B45" s="45" t="s">
        <v>150</v>
      </c>
      <c r="C45" s="88"/>
      <c r="D45" s="81">
        <v>1338</v>
      </c>
      <c r="E45" s="37">
        <v>0</v>
      </c>
      <c r="F45" s="38">
        <f t="shared" si="1"/>
        <v>1338</v>
      </c>
      <c r="G45" s="43"/>
      <c r="H45" s="37">
        <v>1410</v>
      </c>
      <c r="I45" s="37">
        <v>0</v>
      </c>
      <c r="J45" s="156">
        <v>1410</v>
      </c>
    </row>
    <row r="46" spans="1:10" ht="15">
      <c r="A46" s="75" t="s">
        <v>151</v>
      </c>
      <c r="B46" s="16" t="s">
        <v>152</v>
      </c>
      <c r="C46" s="86">
        <v>11</v>
      </c>
      <c r="D46" s="35">
        <v>5579</v>
      </c>
      <c r="E46" s="35">
        <v>0</v>
      </c>
      <c r="F46" s="33">
        <f t="shared" si="1"/>
        <v>5579</v>
      </c>
      <c r="G46" s="41"/>
      <c r="H46" s="35">
        <v>4328</v>
      </c>
      <c r="I46" s="35">
        <v>0</v>
      </c>
      <c r="J46" s="36">
        <v>4328</v>
      </c>
    </row>
    <row r="47" spans="1:10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f t="shared" si="1"/>
        <v>0</v>
      </c>
      <c r="G47" s="41"/>
      <c r="H47" s="35">
        <v>0</v>
      </c>
      <c r="I47" s="35">
        <v>0</v>
      </c>
      <c r="J47" s="36">
        <v>0</v>
      </c>
    </row>
    <row r="48" spans="1:10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</row>
    <row r="49" spans="1:10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f>+E49+D49</f>
        <v>0</v>
      </c>
      <c r="G49" s="43"/>
      <c r="H49" s="37">
        <v>0</v>
      </c>
      <c r="I49" s="37">
        <v>0</v>
      </c>
      <c r="J49" s="36">
        <v>0</v>
      </c>
    </row>
    <row r="50" spans="1:10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f>+E50+D50</f>
        <v>0</v>
      </c>
      <c r="G50" s="43"/>
      <c r="H50" s="37">
        <v>0</v>
      </c>
      <c r="I50" s="37">
        <v>0</v>
      </c>
      <c r="J50" s="36">
        <v>0</v>
      </c>
    </row>
    <row r="51" spans="1:10" s="2" customFormat="1" ht="15">
      <c r="A51" s="75" t="s">
        <v>158</v>
      </c>
      <c r="B51" s="16" t="s">
        <v>159</v>
      </c>
      <c r="C51" s="86">
        <v>12</v>
      </c>
      <c r="D51" s="82">
        <v>1172</v>
      </c>
      <c r="E51" s="82">
        <v>163</v>
      </c>
      <c r="F51" s="35">
        <f>+E51+D51</f>
        <v>1335</v>
      </c>
      <c r="G51" s="41"/>
      <c r="H51" s="35">
        <v>1455</v>
      </c>
      <c r="I51" s="21">
        <v>162</v>
      </c>
      <c r="J51" s="36">
        <v>1617</v>
      </c>
    </row>
    <row r="52" spans="1:10" ht="15">
      <c r="A52" s="72"/>
      <c r="B52" s="44"/>
      <c r="C52" s="86"/>
      <c r="D52" s="81"/>
      <c r="E52" s="37"/>
      <c r="F52" s="38"/>
      <c r="G52" s="43"/>
      <c r="H52" s="37"/>
      <c r="I52" s="37"/>
      <c r="J52" s="36"/>
    </row>
    <row r="53" spans="1:10" ht="15.75" customHeight="1">
      <c r="A53" s="77"/>
      <c r="B53" s="78" t="s">
        <v>160</v>
      </c>
      <c r="C53" s="90"/>
      <c r="D53" s="69">
        <f>+D51+D47+D46+D43+D42+D30+D22+D21+D19+D13+D12</f>
        <v>1131959</v>
      </c>
      <c r="E53" s="69">
        <f>+E51+E47+E46+E43+E42+E30+E22+E21+E19+E13+E12</f>
        <v>263823</v>
      </c>
      <c r="F53" s="69">
        <f>+E53+D53</f>
        <v>1395782</v>
      </c>
      <c r="G53" s="234"/>
      <c r="H53" s="68">
        <v>1093178</v>
      </c>
      <c r="I53" s="69">
        <v>181852</v>
      </c>
      <c r="J53" s="69">
        <v>1275030</v>
      </c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85" zoomScaleNormal="85" workbookViewId="0" topLeftCell="A28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421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30 EYLÜL 2012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Denetimden Geçmemiş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70" t="str">
        <f>Aktif!E10</f>
        <v> 30 Eylül 2012</v>
      </c>
      <c r="F10" s="268"/>
      <c r="G10" s="183"/>
      <c r="H10" s="164"/>
      <c r="I10" s="270" t="s">
        <v>431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3" s="5" customFormat="1" ht="15">
      <c r="A12" s="98" t="s">
        <v>98</v>
      </c>
      <c r="B12" s="14" t="s">
        <v>362</v>
      </c>
      <c r="C12" s="107">
        <v>4.3</v>
      </c>
      <c r="D12" s="33">
        <v>6</v>
      </c>
      <c r="E12" s="33">
        <v>144</v>
      </c>
      <c r="F12" s="33">
        <f aca="true" t="shared" si="0" ref="F12:F50">+E12+D12</f>
        <v>150</v>
      </c>
      <c r="G12" s="18"/>
      <c r="H12" s="166">
        <v>816</v>
      </c>
      <c r="I12" s="33">
        <v>0</v>
      </c>
      <c r="J12" s="33">
        <v>816</v>
      </c>
      <c r="L12" s="225"/>
      <c r="M12" s="225"/>
    </row>
    <row r="13" spans="1:12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</row>
    <row r="14" spans="1:10" s="5" customFormat="1" ht="15">
      <c r="A14" s="98" t="s">
        <v>100</v>
      </c>
      <c r="B14" s="14" t="s">
        <v>162</v>
      </c>
      <c r="C14" s="107">
        <v>13</v>
      </c>
      <c r="D14" s="33">
        <v>901999</v>
      </c>
      <c r="E14" s="33">
        <v>381210</v>
      </c>
      <c r="F14" s="33">
        <f t="shared" si="0"/>
        <v>1283209</v>
      </c>
      <c r="G14" s="18"/>
      <c r="H14" s="33">
        <v>875653</v>
      </c>
      <c r="I14" s="104">
        <v>304452</v>
      </c>
      <c r="J14" s="33">
        <v>1180105</v>
      </c>
    </row>
    <row r="15" spans="1:12" s="5" customFormat="1" ht="15.75">
      <c r="A15" s="165" t="s">
        <v>107</v>
      </c>
      <c r="B15" s="14" t="s">
        <v>373</v>
      </c>
      <c r="C15" s="108">
        <v>7</v>
      </c>
      <c r="D15" s="33">
        <v>1334</v>
      </c>
      <c r="E15" s="33">
        <v>1662</v>
      </c>
      <c r="F15" s="33">
        <f t="shared" si="0"/>
        <v>2996</v>
      </c>
      <c r="G15" s="18"/>
      <c r="H15" s="33">
        <v>318</v>
      </c>
      <c r="I15" s="104">
        <v>2718</v>
      </c>
      <c r="J15" s="33">
        <v>3036</v>
      </c>
      <c r="L15" s="225"/>
    </row>
    <row r="16" spans="1:10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f t="shared" si="0"/>
        <v>0</v>
      </c>
      <c r="G16" s="18"/>
      <c r="H16" s="33">
        <v>0</v>
      </c>
      <c r="I16" s="104">
        <v>0</v>
      </c>
      <c r="J16" s="33">
        <v>0</v>
      </c>
    </row>
    <row r="17" spans="1:10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f t="shared" si="0"/>
        <v>0</v>
      </c>
      <c r="G17" s="18"/>
      <c r="H17" s="33">
        <v>0</v>
      </c>
      <c r="I17" s="104">
        <v>0</v>
      </c>
      <c r="J17" s="31">
        <v>0</v>
      </c>
    </row>
    <row r="18" spans="1:10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f t="shared" si="0"/>
        <v>0</v>
      </c>
      <c r="G18" s="18"/>
      <c r="H18" s="33">
        <v>0</v>
      </c>
      <c r="I18" s="104">
        <v>0</v>
      </c>
      <c r="J18" s="31">
        <v>0</v>
      </c>
    </row>
    <row r="19" spans="1:10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f t="shared" si="0"/>
        <v>0</v>
      </c>
      <c r="G19" s="18"/>
      <c r="H19" s="33">
        <v>0</v>
      </c>
      <c r="I19" s="104">
        <v>0</v>
      </c>
      <c r="J19" s="31">
        <v>0</v>
      </c>
    </row>
    <row r="20" spans="1:10" s="5" customFormat="1" ht="15">
      <c r="A20" s="97" t="s">
        <v>111</v>
      </c>
      <c r="B20" s="47" t="s">
        <v>174</v>
      </c>
      <c r="C20" s="108">
        <v>14</v>
      </c>
      <c r="D20" s="33">
        <v>3345</v>
      </c>
      <c r="E20" s="33">
        <v>769</v>
      </c>
      <c r="F20" s="33">
        <f t="shared" si="0"/>
        <v>4114</v>
      </c>
      <c r="G20" s="18"/>
      <c r="H20" s="33">
        <v>770</v>
      </c>
      <c r="I20" s="104">
        <v>130</v>
      </c>
      <c r="J20" s="33">
        <v>900</v>
      </c>
    </row>
    <row r="21" spans="1:10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183</v>
      </c>
      <c r="F21" s="33">
        <f t="shared" si="0"/>
        <v>183</v>
      </c>
      <c r="G21" s="18"/>
      <c r="H21" s="33">
        <v>0</v>
      </c>
      <c r="I21" s="104">
        <v>306</v>
      </c>
      <c r="J21" s="33">
        <v>306</v>
      </c>
    </row>
    <row r="22" spans="1:10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f t="shared" si="0"/>
        <v>0</v>
      </c>
      <c r="G22" s="18"/>
      <c r="H22" s="33">
        <v>0</v>
      </c>
      <c r="I22" s="104">
        <v>0</v>
      </c>
      <c r="J22" s="33">
        <v>0</v>
      </c>
    </row>
    <row r="23" spans="1:10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</row>
    <row r="24" spans="1:10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f t="shared" si="0"/>
        <v>0</v>
      </c>
      <c r="G24" s="18"/>
      <c r="H24" s="33">
        <v>0</v>
      </c>
      <c r="I24" s="104">
        <v>0</v>
      </c>
      <c r="J24" s="31">
        <v>0</v>
      </c>
    </row>
    <row r="25" spans="1:12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f t="shared" si="0"/>
        <v>0</v>
      </c>
      <c r="G25" s="18"/>
      <c r="H25" s="33">
        <v>0</v>
      </c>
      <c r="I25" s="104">
        <v>0</v>
      </c>
      <c r="J25" s="31">
        <v>0</v>
      </c>
      <c r="L25" s="223"/>
    </row>
    <row r="26" spans="1:10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f t="shared" si="0"/>
        <v>0</v>
      </c>
      <c r="G26" s="18"/>
      <c r="H26" s="33">
        <v>0</v>
      </c>
      <c r="I26" s="104">
        <v>0</v>
      </c>
      <c r="J26" s="31">
        <v>0</v>
      </c>
    </row>
    <row r="27" spans="1:10" s="5" customFormat="1" ht="15">
      <c r="A27" s="97" t="s">
        <v>178</v>
      </c>
      <c r="B27" s="47" t="s">
        <v>179</v>
      </c>
      <c r="C27" s="108">
        <v>15</v>
      </c>
      <c r="D27" s="33">
        <v>2359</v>
      </c>
      <c r="E27" s="104"/>
      <c r="F27" s="33">
        <f t="shared" si="0"/>
        <v>2359</v>
      </c>
      <c r="G27" s="18"/>
      <c r="H27" s="33">
        <v>4117</v>
      </c>
      <c r="I27" s="104"/>
      <c r="J27" s="33">
        <v>4117</v>
      </c>
    </row>
    <row r="28" spans="1:10" s="5" customFormat="1" ht="15">
      <c r="A28" s="97" t="s">
        <v>180</v>
      </c>
      <c r="B28" s="47" t="s">
        <v>181</v>
      </c>
      <c r="C28" s="108">
        <v>16</v>
      </c>
      <c r="D28" s="33">
        <f>+D29+D30+D31</f>
        <v>1581</v>
      </c>
      <c r="E28" s="33">
        <v>0</v>
      </c>
      <c r="F28" s="33">
        <f t="shared" si="0"/>
        <v>1581</v>
      </c>
      <c r="G28" s="18"/>
      <c r="H28" s="33">
        <v>1228</v>
      </c>
      <c r="I28" s="33">
        <v>0</v>
      </c>
      <c r="J28" s="33">
        <v>1228</v>
      </c>
    </row>
    <row r="29" spans="1:11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f t="shared" si="0"/>
        <v>0</v>
      </c>
      <c r="G29" s="17"/>
      <c r="H29" s="31">
        <v>0</v>
      </c>
      <c r="I29" s="105">
        <v>0</v>
      </c>
      <c r="J29" s="31">
        <v>0</v>
      </c>
      <c r="K29" s="224"/>
    </row>
    <row r="30" spans="1:11" ht="15">
      <c r="A30" s="99" t="s">
        <v>184</v>
      </c>
      <c r="B30" s="28" t="s">
        <v>185</v>
      </c>
      <c r="C30" s="109"/>
      <c r="D30" s="31">
        <v>1319</v>
      </c>
      <c r="E30" s="105">
        <v>0</v>
      </c>
      <c r="F30" s="31">
        <f t="shared" si="0"/>
        <v>1319</v>
      </c>
      <c r="G30" s="17"/>
      <c r="H30" s="31">
        <v>728</v>
      </c>
      <c r="I30" s="105">
        <v>0</v>
      </c>
      <c r="J30" s="31">
        <v>728</v>
      </c>
      <c r="K30" s="224"/>
    </row>
    <row r="31" spans="1:10" ht="15">
      <c r="A31" s="99" t="s">
        <v>186</v>
      </c>
      <c r="B31" s="28" t="s">
        <v>187</v>
      </c>
      <c r="C31" s="88"/>
      <c r="D31" s="31">
        <v>262</v>
      </c>
      <c r="E31" s="105">
        <v>0</v>
      </c>
      <c r="F31" s="31">
        <f t="shared" si="0"/>
        <v>262</v>
      </c>
      <c r="G31" s="17"/>
      <c r="H31" s="31">
        <v>500</v>
      </c>
      <c r="I31" s="105">
        <v>0</v>
      </c>
      <c r="J31" s="31">
        <v>500</v>
      </c>
    </row>
    <row r="32" spans="1:10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f t="shared" si="0"/>
        <v>0</v>
      </c>
      <c r="G32" s="17"/>
      <c r="H32" s="33">
        <v>0</v>
      </c>
      <c r="I32" s="104">
        <v>0</v>
      </c>
      <c r="J32" s="33">
        <v>0</v>
      </c>
    </row>
    <row r="33" spans="1:10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f t="shared" si="0"/>
        <v>0</v>
      </c>
      <c r="G33" s="17"/>
      <c r="H33" s="33">
        <v>0</v>
      </c>
      <c r="I33" s="104">
        <v>0</v>
      </c>
      <c r="J33" s="33">
        <v>0</v>
      </c>
    </row>
    <row r="34" spans="1:10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</row>
    <row r="35" spans="1:10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f t="shared" si="0"/>
        <v>0</v>
      </c>
      <c r="G35" s="18"/>
      <c r="H35" s="33">
        <v>0</v>
      </c>
      <c r="I35" s="104">
        <v>0</v>
      </c>
      <c r="J35" s="31">
        <v>0</v>
      </c>
    </row>
    <row r="36" spans="1:10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f t="shared" si="0"/>
        <v>0</v>
      </c>
      <c r="G36" s="18"/>
      <c r="H36" s="33">
        <v>0</v>
      </c>
      <c r="I36" s="104">
        <v>0</v>
      </c>
      <c r="J36" s="31">
        <v>0</v>
      </c>
    </row>
    <row r="37" spans="1:10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f t="shared" si="0"/>
        <v>0</v>
      </c>
      <c r="G37" s="17"/>
      <c r="H37" s="33">
        <v>0</v>
      </c>
      <c r="I37" s="104">
        <v>0</v>
      </c>
      <c r="J37" s="33">
        <v>0</v>
      </c>
    </row>
    <row r="38" spans="1:10" ht="15">
      <c r="A38" s="97" t="s">
        <v>143</v>
      </c>
      <c r="B38" s="29" t="s">
        <v>193</v>
      </c>
      <c r="C38" s="108">
        <v>17</v>
      </c>
      <c r="D38" s="33">
        <f>+D39+D40+D51+D56</f>
        <v>101190</v>
      </c>
      <c r="E38" s="104">
        <v>0</v>
      </c>
      <c r="F38" s="33">
        <f t="shared" si="0"/>
        <v>101190</v>
      </c>
      <c r="G38" s="18"/>
      <c r="H38" s="33">
        <v>84522</v>
      </c>
      <c r="I38" s="104">
        <v>0</v>
      </c>
      <c r="J38" s="33">
        <v>84522</v>
      </c>
    </row>
    <row r="39" spans="1:12" ht="15">
      <c r="A39" s="99" t="s">
        <v>194</v>
      </c>
      <c r="B39" s="28" t="s">
        <v>195</v>
      </c>
      <c r="C39" s="109"/>
      <c r="D39" s="31">
        <v>21000</v>
      </c>
      <c r="E39" s="105">
        <v>0</v>
      </c>
      <c r="F39" s="31">
        <f t="shared" si="0"/>
        <v>21000</v>
      </c>
      <c r="G39" s="17"/>
      <c r="H39" s="31">
        <v>21000</v>
      </c>
      <c r="I39" s="105">
        <v>0</v>
      </c>
      <c r="J39" s="31">
        <v>21000</v>
      </c>
      <c r="L39" s="224"/>
    </row>
    <row r="40" spans="1:10" ht="15">
      <c r="A40" s="99" t="s">
        <v>196</v>
      </c>
      <c r="B40" s="28" t="s">
        <v>197</v>
      </c>
      <c r="C40" s="109"/>
      <c r="D40" s="31">
        <v>24844</v>
      </c>
      <c r="E40" s="105">
        <v>0</v>
      </c>
      <c r="F40" s="31">
        <f t="shared" si="0"/>
        <v>24844</v>
      </c>
      <c r="G40" s="17"/>
      <c r="H40" s="31">
        <v>2093</v>
      </c>
      <c r="I40" s="105">
        <v>0</v>
      </c>
      <c r="J40" s="31">
        <v>2093</v>
      </c>
    </row>
    <row r="41" spans="1:10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f t="shared" si="0"/>
        <v>0</v>
      </c>
      <c r="G41" s="17"/>
      <c r="H41" s="31">
        <v>0</v>
      </c>
      <c r="I41" s="105">
        <v>0</v>
      </c>
      <c r="J41" s="31">
        <v>0</v>
      </c>
    </row>
    <row r="42" spans="1:10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f t="shared" si="0"/>
        <v>0</v>
      </c>
      <c r="G42" s="17"/>
      <c r="H42" s="31">
        <v>0</v>
      </c>
      <c r="I42" s="105">
        <v>0</v>
      </c>
      <c r="J42" s="31">
        <v>0</v>
      </c>
    </row>
    <row r="43" spans="1:10" ht="15">
      <c r="A43" s="99" t="s">
        <v>202</v>
      </c>
      <c r="B43" s="28" t="s">
        <v>203</v>
      </c>
      <c r="C43" s="109"/>
      <c r="D43" s="31">
        <v>0</v>
      </c>
      <c r="E43" s="105">
        <v>0</v>
      </c>
      <c r="F43" s="31">
        <f t="shared" si="0"/>
        <v>0</v>
      </c>
      <c r="G43" s="17"/>
      <c r="H43" s="31">
        <v>-29</v>
      </c>
      <c r="I43" s="105">
        <v>0</v>
      </c>
      <c r="J43" s="31">
        <v>-29</v>
      </c>
    </row>
    <row r="44" spans="1:10" ht="15">
      <c r="A44" s="118" t="s">
        <v>204</v>
      </c>
      <c r="B44" s="153" t="s">
        <v>205</v>
      </c>
      <c r="C44" s="109"/>
      <c r="D44" s="31">
        <v>22722</v>
      </c>
      <c r="E44" s="105">
        <v>0</v>
      </c>
      <c r="F44" s="31">
        <f t="shared" si="0"/>
        <v>22722</v>
      </c>
      <c r="G44" s="17"/>
      <c r="H44" s="31">
        <v>0</v>
      </c>
      <c r="I44" s="105">
        <v>0</v>
      </c>
      <c r="J44" s="31">
        <v>0</v>
      </c>
    </row>
    <row r="45" spans="1:10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f t="shared" si="0"/>
        <v>0</v>
      </c>
      <c r="G45" s="17"/>
      <c r="H45" s="31">
        <v>0</v>
      </c>
      <c r="I45" s="105">
        <v>0</v>
      </c>
      <c r="J45" s="31">
        <v>0</v>
      </c>
    </row>
    <row r="46" spans="1:10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</row>
    <row r="47" spans="1:10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f t="shared" si="0"/>
        <v>0</v>
      </c>
      <c r="G47" s="17"/>
      <c r="H47" s="31">
        <v>0</v>
      </c>
      <c r="I47" s="105">
        <v>0</v>
      </c>
      <c r="J47" s="31">
        <v>0</v>
      </c>
    </row>
    <row r="48" spans="1:10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f t="shared" si="0"/>
        <v>0</v>
      </c>
      <c r="G48" s="17"/>
      <c r="H48" s="31">
        <v>0</v>
      </c>
      <c r="I48" s="105">
        <v>0</v>
      </c>
      <c r="J48" s="31">
        <v>0</v>
      </c>
    </row>
    <row r="49" spans="1:10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</row>
    <row r="50" spans="1:10" ht="15">
      <c r="A50" s="99" t="s">
        <v>210</v>
      </c>
      <c r="B50" s="28" t="s">
        <v>211</v>
      </c>
      <c r="C50" s="109"/>
      <c r="D50" s="31">
        <v>2122</v>
      </c>
      <c r="E50" s="105">
        <v>0</v>
      </c>
      <c r="F50" s="31">
        <f t="shared" si="0"/>
        <v>2122</v>
      </c>
      <c r="G50" s="17"/>
      <c r="H50" s="31">
        <v>2122</v>
      </c>
      <c r="I50" s="105">
        <v>0</v>
      </c>
      <c r="J50" s="31">
        <v>2122</v>
      </c>
    </row>
    <row r="51" spans="1:10" ht="15">
      <c r="A51" s="99" t="s">
        <v>212</v>
      </c>
      <c r="B51" s="28" t="s">
        <v>213</v>
      </c>
      <c r="C51" s="109"/>
      <c r="D51" s="31">
        <f>SUM(D52:D55)</f>
        <v>38707</v>
      </c>
      <c r="E51" s="105">
        <v>0</v>
      </c>
      <c r="F51" s="31">
        <f aca="true" t="shared" si="1" ref="F51:F60">+E51+D51</f>
        <v>38707</v>
      </c>
      <c r="G51" s="17"/>
      <c r="H51" s="31">
        <v>26895</v>
      </c>
      <c r="I51" s="105">
        <v>0</v>
      </c>
      <c r="J51" s="31">
        <v>26895</v>
      </c>
    </row>
    <row r="52" spans="1:12" ht="15">
      <c r="A52" s="99" t="s">
        <v>214</v>
      </c>
      <c r="B52" s="28" t="s">
        <v>215</v>
      </c>
      <c r="C52" s="109"/>
      <c r="D52" s="31">
        <v>3286</v>
      </c>
      <c r="E52" s="105">
        <v>0</v>
      </c>
      <c r="F52" s="31">
        <f t="shared" si="1"/>
        <v>3286</v>
      </c>
      <c r="G52" s="17"/>
      <c r="H52" s="31">
        <v>1614</v>
      </c>
      <c r="I52" s="105">
        <v>0</v>
      </c>
      <c r="J52" s="31">
        <v>1614</v>
      </c>
      <c r="L52" s="224"/>
    </row>
    <row r="53" spans="1:10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f t="shared" si="1"/>
        <v>0</v>
      </c>
      <c r="G53" s="17"/>
      <c r="H53" s="31">
        <v>0</v>
      </c>
      <c r="I53" s="105">
        <v>0</v>
      </c>
      <c r="J53" s="31">
        <v>0</v>
      </c>
    </row>
    <row r="54" spans="1:10" ht="15">
      <c r="A54" s="99" t="s">
        <v>218</v>
      </c>
      <c r="B54" s="28" t="s">
        <v>219</v>
      </c>
      <c r="C54" s="109"/>
      <c r="D54" s="31">
        <v>35421</v>
      </c>
      <c r="E54" s="105">
        <v>0</v>
      </c>
      <c r="F54" s="31">
        <f t="shared" si="1"/>
        <v>35421</v>
      </c>
      <c r="G54" s="17"/>
      <c r="H54" s="31">
        <v>25281</v>
      </c>
      <c r="I54" s="105">
        <v>0</v>
      </c>
      <c r="J54" s="31">
        <v>25281</v>
      </c>
    </row>
    <row r="55" spans="1:10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f t="shared" si="1"/>
        <v>0</v>
      </c>
      <c r="G55" s="17"/>
      <c r="H55" s="31">
        <v>0</v>
      </c>
      <c r="I55" s="105">
        <v>0</v>
      </c>
      <c r="J55" s="31">
        <v>0</v>
      </c>
    </row>
    <row r="56" spans="1:10" ht="15">
      <c r="A56" s="99" t="s">
        <v>222</v>
      </c>
      <c r="B56" s="28" t="s">
        <v>223</v>
      </c>
      <c r="C56" s="109"/>
      <c r="D56" s="31">
        <f>+D57+D58</f>
        <v>16639</v>
      </c>
      <c r="E56" s="105">
        <v>0</v>
      </c>
      <c r="F56" s="31">
        <f t="shared" si="1"/>
        <v>16639</v>
      </c>
      <c r="G56" s="17"/>
      <c r="H56" s="31">
        <v>34534</v>
      </c>
      <c r="I56" s="105">
        <v>0</v>
      </c>
      <c r="J56" s="31">
        <v>34534</v>
      </c>
    </row>
    <row r="57" spans="1:10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f t="shared" si="1"/>
        <v>0</v>
      </c>
      <c r="G57" s="17"/>
      <c r="H57" s="31">
        <v>0</v>
      </c>
      <c r="I57" s="105">
        <v>0</v>
      </c>
      <c r="J57" s="31">
        <v>0</v>
      </c>
    </row>
    <row r="58" spans="1:10" s="5" customFormat="1" ht="15">
      <c r="A58" s="99" t="s">
        <v>226</v>
      </c>
      <c r="B58" s="49" t="s">
        <v>227</v>
      </c>
      <c r="C58" s="109"/>
      <c r="D58" s="31">
        <f>PL!D89</f>
        <v>16639</v>
      </c>
      <c r="E58" s="105">
        <v>0</v>
      </c>
      <c r="F58" s="31">
        <f t="shared" si="1"/>
        <v>16639</v>
      </c>
      <c r="G58" s="17"/>
      <c r="H58" s="31">
        <v>34534</v>
      </c>
      <c r="I58" s="105">
        <v>0</v>
      </c>
      <c r="J58" s="31">
        <v>34534</v>
      </c>
    </row>
    <row r="59" spans="1:10" ht="15">
      <c r="A59" s="99"/>
      <c r="B59" s="49"/>
      <c r="C59" s="109"/>
      <c r="D59" s="31"/>
      <c r="E59" s="105"/>
      <c r="F59" s="33"/>
      <c r="G59" s="17"/>
      <c r="H59" s="31"/>
      <c r="I59" s="105"/>
      <c r="J59" s="31"/>
    </row>
    <row r="60" spans="1:10" ht="15">
      <c r="A60" s="100"/>
      <c r="B60" s="101" t="s">
        <v>228</v>
      </c>
      <c r="C60" s="111"/>
      <c r="D60" s="103">
        <f>+D38+D28+D27+D20+D21+D14+D12+D15</f>
        <v>1011814</v>
      </c>
      <c r="E60" s="103">
        <f>+E38+E28+E27+E20+E21+E14+E12+E15</f>
        <v>383968</v>
      </c>
      <c r="F60" s="103">
        <f t="shared" si="1"/>
        <v>1395782</v>
      </c>
      <c r="G60" s="102"/>
      <c r="H60" s="103">
        <v>967424</v>
      </c>
      <c r="I60" s="103">
        <v>307606</v>
      </c>
      <c r="J60" s="103">
        <v>1275030</v>
      </c>
    </row>
    <row r="61" spans="6:10" ht="12.75">
      <c r="F61" s="221"/>
      <c r="J61" s="221"/>
    </row>
    <row r="62" ht="12.75">
      <c r="F62" s="221"/>
    </row>
    <row r="63" ht="12.75">
      <c r="F63" s="221"/>
    </row>
    <row r="64" ht="12.75"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70" zoomScaleNormal="70" zoomScalePageLayoutView="0" workbookViewId="0" topLeftCell="A22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442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415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tr">
        <f>Pasif!E9</f>
        <v>Bağımsız Denetimden Geçmemiş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69" t="str">
        <f>Pasif!E10</f>
        <v> 30 Eylül 2012</v>
      </c>
      <c r="F10" s="268"/>
      <c r="G10" s="183"/>
      <c r="H10" s="164"/>
      <c r="I10" s="270" t="s">
        <v>431</v>
      </c>
      <c r="J10" s="271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0" s="168" customFormat="1" ht="15.75">
      <c r="A13" s="176" t="s">
        <v>98</v>
      </c>
      <c r="B13" s="226" t="s">
        <v>1</v>
      </c>
      <c r="C13" s="107"/>
      <c r="D13" s="216">
        <v>106626</v>
      </c>
      <c r="E13" s="216">
        <v>14878</v>
      </c>
      <c r="F13" s="216">
        <f>+E13+D13</f>
        <v>121504</v>
      </c>
      <c r="G13" s="216"/>
      <c r="H13" s="216">
        <v>0</v>
      </c>
      <c r="I13" s="216">
        <v>196765</v>
      </c>
      <c r="J13" s="216">
        <v>196765</v>
      </c>
    </row>
    <row r="14" spans="1:10" s="168" customFormat="1" ht="15.75">
      <c r="A14" s="176" t="s">
        <v>100</v>
      </c>
      <c r="B14" s="226" t="s">
        <v>2</v>
      </c>
      <c r="C14" s="107"/>
      <c r="D14" s="216">
        <v>576432</v>
      </c>
      <c r="E14" s="216">
        <v>315595</v>
      </c>
      <c r="F14" s="216">
        <f aca="true" t="shared" si="0" ref="F14:F35">+E14+D14</f>
        <v>892027</v>
      </c>
      <c r="G14" s="216"/>
      <c r="H14" s="216">
        <v>484201</v>
      </c>
      <c r="I14" s="216">
        <v>491034</v>
      </c>
      <c r="J14" s="216">
        <v>975235</v>
      </c>
    </row>
    <row r="15" spans="1:10" s="168" customFormat="1" ht="15.75">
      <c r="A15" s="176" t="s">
        <v>107</v>
      </c>
      <c r="B15" s="175" t="s">
        <v>3</v>
      </c>
      <c r="C15" s="107">
        <v>26.1</v>
      </c>
      <c r="D15" s="216">
        <v>36852</v>
      </c>
      <c r="E15" s="216">
        <v>783547</v>
      </c>
      <c r="F15" s="216">
        <f t="shared" si="0"/>
        <v>820399</v>
      </c>
      <c r="G15" s="216"/>
      <c r="H15" s="216">
        <v>115904</v>
      </c>
      <c r="I15" s="227">
        <v>1522069</v>
      </c>
      <c r="J15" s="216">
        <v>1637973</v>
      </c>
    </row>
    <row r="16" spans="1:10" s="168" customFormat="1" ht="15.75">
      <c r="A16" s="176" t="s">
        <v>109</v>
      </c>
      <c r="B16" s="175" t="s">
        <v>4</v>
      </c>
      <c r="C16" s="108">
        <v>26.2</v>
      </c>
      <c r="D16" s="216">
        <v>1035</v>
      </c>
      <c r="E16" s="216">
        <v>0</v>
      </c>
      <c r="F16" s="216">
        <f t="shared" si="0"/>
        <v>1035</v>
      </c>
      <c r="G16" s="216"/>
      <c r="H16" s="216">
        <v>1294</v>
      </c>
      <c r="I16" s="216">
        <v>0</v>
      </c>
      <c r="J16" s="216">
        <v>1294</v>
      </c>
    </row>
    <row r="17" spans="1:10" s="168" customFormat="1" ht="15.75">
      <c r="A17" s="176" t="s">
        <v>111</v>
      </c>
      <c r="B17" s="175" t="s">
        <v>5</v>
      </c>
      <c r="C17" s="108">
        <v>26.3</v>
      </c>
      <c r="D17" s="217">
        <f>SUM(D18:D19)</f>
        <v>4356</v>
      </c>
      <c r="E17" s="217">
        <f>SUM(E18:E19)</f>
        <v>6323</v>
      </c>
      <c r="F17" s="216">
        <f t="shared" si="0"/>
        <v>10679</v>
      </c>
      <c r="G17" s="217"/>
      <c r="H17" s="217">
        <v>206</v>
      </c>
      <c r="I17" s="217">
        <v>6499</v>
      </c>
      <c r="J17" s="216">
        <v>6705</v>
      </c>
    </row>
    <row r="18" spans="1:10" s="168" customFormat="1" ht="15.75">
      <c r="A18" s="177" t="s">
        <v>323</v>
      </c>
      <c r="B18" s="178" t="s">
        <v>6</v>
      </c>
      <c r="C18" s="109"/>
      <c r="D18" s="218">
        <v>4356</v>
      </c>
      <c r="E18" s="218">
        <v>6323</v>
      </c>
      <c r="F18" s="218">
        <f t="shared" si="0"/>
        <v>10679</v>
      </c>
      <c r="G18" s="218"/>
      <c r="H18" s="218">
        <v>206</v>
      </c>
      <c r="I18" s="228">
        <v>6499</v>
      </c>
      <c r="J18" s="218">
        <v>6705</v>
      </c>
    </row>
    <row r="19" spans="1:10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f t="shared" si="0"/>
        <v>0</v>
      </c>
      <c r="G19" s="218"/>
      <c r="H19" s="218">
        <v>0</v>
      </c>
      <c r="I19" s="218">
        <v>0</v>
      </c>
      <c r="J19" s="216">
        <v>0</v>
      </c>
    </row>
    <row r="20" spans="1:14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f t="shared" si="0"/>
        <v>0</v>
      </c>
      <c r="G20" s="218"/>
      <c r="H20" s="218">
        <v>0</v>
      </c>
      <c r="I20" s="218">
        <v>0</v>
      </c>
      <c r="J20" s="216">
        <v>0</v>
      </c>
      <c r="N20" s="230"/>
    </row>
    <row r="21" spans="1:10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f t="shared" si="0"/>
        <v>0</v>
      </c>
      <c r="G21" s="218"/>
      <c r="H21" s="218">
        <v>0</v>
      </c>
      <c r="I21" s="218">
        <v>0</v>
      </c>
      <c r="J21" s="216">
        <v>0</v>
      </c>
    </row>
    <row r="22" spans="1:10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f t="shared" si="0"/>
        <v>0</v>
      </c>
      <c r="G22" s="218"/>
      <c r="H22" s="218">
        <v>0</v>
      </c>
      <c r="I22" s="218">
        <v>0</v>
      </c>
      <c r="J22" s="216">
        <v>0</v>
      </c>
    </row>
    <row r="23" spans="1:10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f t="shared" si="0"/>
        <v>0</v>
      </c>
      <c r="G23" s="218"/>
      <c r="H23" s="218">
        <v>0</v>
      </c>
      <c r="I23" s="218">
        <v>0</v>
      </c>
      <c r="J23" s="216">
        <v>0</v>
      </c>
    </row>
    <row r="24" spans="1:10" s="168" customFormat="1" ht="15.75">
      <c r="A24" s="176" t="s">
        <v>113</v>
      </c>
      <c r="B24" s="175" t="s">
        <v>16</v>
      </c>
      <c r="C24" s="110">
        <v>26.4</v>
      </c>
      <c r="D24" s="217">
        <f>+D25+D29</f>
        <v>19448</v>
      </c>
      <c r="E24" s="217">
        <f>+E25+E29</f>
        <v>254242</v>
      </c>
      <c r="F24" s="216">
        <f t="shared" si="0"/>
        <v>273690</v>
      </c>
      <c r="G24" s="217"/>
      <c r="H24" s="217">
        <v>62852</v>
      </c>
      <c r="I24" s="217">
        <v>63119</v>
      </c>
      <c r="J24" s="217">
        <v>125971</v>
      </c>
    </row>
    <row r="25" spans="1:10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f t="shared" si="0"/>
        <v>0</v>
      </c>
      <c r="G25" s="219"/>
      <c r="H25" s="219">
        <v>0</v>
      </c>
      <c r="I25" s="219">
        <v>0</v>
      </c>
      <c r="J25" s="219">
        <v>0</v>
      </c>
    </row>
    <row r="26" spans="1:10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f t="shared" si="0"/>
        <v>0</v>
      </c>
      <c r="G26" s="219"/>
      <c r="H26" s="219">
        <v>0</v>
      </c>
      <c r="I26" s="219">
        <v>0</v>
      </c>
      <c r="J26" s="219">
        <v>0</v>
      </c>
    </row>
    <row r="27" spans="1:10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f t="shared" si="0"/>
        <v>0</v>
      </c>
      <c r="G27" s="219"/>
      <c r="H27" s="219">
        <v>0</v>
      </c>
      <c r="I27" s="219">
        <v>0</v>
      </c>
      <c r="J27" s="219">
        <v>0</v>
      </c>
    </row>
    <row r="28" spans="1:10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f t="shared" si="0"/>
        <v>0</v>
      </c>
      <c r="G28" s="219"/>
      <c r="H28" s="219">
        <v>0</v>
      </c>
      <c r="I28" s="219">
        <v>0</v>
      </c>
      <c r="J28" s="219">
        <v>0</v>
      </c>
    </row>
    <row r="29" spans="1:10" s="168" customFormat="1" ht="15.75">
      <c r="A29" s="177" t="s">
        <v>119</v>
      </c>
      <c r="B29" s="178" t="s">
        <v>21</v>
      </c>
      <c r="C29" s="108"/>
      <c r="D29" s="219">
        <f>SUM(D30:D34)</f>
        <v>19448</v>
      </c>
      <c r="E29" s="219">
        <f>SUM(E30:E34)</f>
        <v>254242</v>
      </c>
      <c r="F29" s="219">
        <f t="shared" si="0"/>
        <v>273690</v>
      </c>
      <c r="G29" s="219"/>
      <c r="H29" s="219">
        <v>62852</v>
      </c>
      <c r="I29" s="219">
        <v>63119</v>
      </c>
      <c r="J29" s="219">
        <v>125971</v>
      </c>
    </row>
    <row r="30" spans="1:10" s="168" customFormat="1" ht="15.75">
      <c r="A30" s="179" t="s">
        <v>120</v>
      </c>
      <c r="B30" s="178" t="s">
        <v>22</v>
      </c>
      <c r="C30" s="109"/>
      <c r="D30" s="219">
        <v>0</v>
      </c>
      <c r="E30" s="219">
        <v>0</v>
      </c>
      <c r="F30" s="219">
        <f t="shared" si="0"/>
        <v>0</v>
      </c>
      <c r="G30" s="219"/>
      <c r="H30" s="219">
        <v>3537</v>
      </c>
      <c r="I30" s="219">
        <v>3506</v>
      </c>
      <c r="J30" s="219">
        <v>7043</v>
      </c>
    </row>
    <row r="31" spans="1:10" s="168" customFormat="1" ht="15.75">
      <c r="A31" s="179" t="s">
        <v>121</v>
      </c>
      <c r="B31" s="178" t="s">
        <v>23</v>
      </c>
      <c r="C31" s="109"/>
      <c r="D31" s="219">
        <v>19448</v>
      </c>
      <c r="E31" s="219">
        <v>254242</v>
      </c>
      <c r="F31" s="219">
        <f t="shared" si="0"/>
        <v>273690</v>
      </c>
      <c r="G31" s="219"/>
      <c r="H31" s="219">
        <v>59315</v>
      </c>
      <c r="I31" s="219">
        <v>59613</v>
      </c>
      <c r="J31" s="219">
        <v>118928</v>
      </c>
    </row>
    <row r="32" spans="1:10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f t="shared" si="0"/>
        <v>0</v>
      </c>
      <c r="G32" s="219"/>
      <c r="H32" s="219">
        <v>0</v>
      </c>
      <c r="I32" s="219">
        <v>0</v>
      </c>
      <c r="J32" s="219">
        <v>0</v>
      </c>
    </row>
    <row r="33" spans="1:10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f t="shared" si="0"/>
        <v>0</v>
      </c>
      <c r="G33" s="219"/>
      <c r="H33" s="219">
        <v>0</v>
      </c>
      <c r="I33" s="219">
        <v>0</v>
      </c>
      <c r="J33" s="219">
        <v>0</v>
      </c>
    </row>
    <row r="34" spans="1:10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f t="shared" si="0"/>
        <v>0</v>
      </c>
      <c r="G34" s="219"/>
      <c r="H34" s="219">
        <v>0</v>
      </c>
      <c r="I34" s="219">
        <v>0</v>
      </c>
      <c r="J34" s="219">
        <v>0</v>
      </c>
    </row>
    <row r="35" spans="1:10" s="168" customFormat="1" ht="15.75">
      <c r="A35" s="176" t="s">
        <v>124</v>
      </c>
      <c r="B35" s="175" t="s">
        <v>26</v>
      </c>
      <c r="C35" s="108"/>
      <c r="D35" s="216">
        <v>440031</v>
      </c>
      <c r="E35" s="216">
        <v>66546</v>
      </c>
      <c r="F35" s="216">
        <f t="shared" si="0"/>
        <v>506577</v>
      </c>
      <c r="G35" s="216"/>
      <c r="H35" s="216">
        <v>335474</v>
      </c>
      <c r="I35" s="216">
        <v>55953</v>
      </c>
      <c r="J35" s="216">
        <v>391427</v>
      </c>
    </row>
    <row r="36" spans="1:10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</row>
    <row r="37" spans="1:10" s="168" customFormat="1" ht="15.75">
      <c r="A37" s="181"/>
      <c r="B37" s="182" t="s">
        <v>27</v>
      </c>
      <c r="C37" s="185"/>
      <c r="D37" s="220">
        <f>+D13+D14+D15+D16+D17+D24+D35</f>
        <v>1184780</v>
      </c>
      <c r="E37" s="220">
        <f>+E13+E14+E15+E16+E17+E24+E35</f>
        <v>1441131</v>
      </c>
      <c r="F37" s="220">
        <f>+E37+D37</f>
        <v>2625911</v>
      </c>
      <c r="G37" s="220"/>
      <c r="H37" s="220">
        <f>+H13+H14+H15+H16+H17+H24+H35</f>
        <v>999931</v>
      </c>
      <c r="I37" s="220">
        <f>+I13+I14+I15+I16+I17+I24+I35</f>
        <v>2335439</v>
      </c>
      <c r="J37" s="220">
        <f>+I37+H37</f>
        <v>3335370</v>
      </c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6384" width="9.00390625" style="15" customWidth="1"/>
  </cols>
  <sheetData>
    <row r="1" ht="29.25">
      <c r="A1" s="274" t="s">
        <v>421</v>
      </c>
    </row>
    <row r="2" ht="29.25">
      <c r="A2" s="274" t="s">
        <v>437</v>
      </c>
    </row>
    <row r="3" ht="29.25">
      <c r="A3" s="274" t="s">
        <v>347</v>
      </c>
    </row>
    <row r="4" ht="24">
      <c r="A4" s="275" t="s">
        <v>416</v>
      </c>
    </row>
    <row r="5" ht="15">
      <c r="A5" s="276"/>
    </row>
    <row r="6" ht="15">
      <c r="A6" s="276"/>
    </row>
    <row r="7" ht="15">
      <c r="A7" s="276"/>
    </row>
    <row r="8" ht="15">
      <c r="A8" s="276"/>
    </row>
    <row r="10" spans="1:10" ht="28.5">
      <c r="A10" s="277"/>
      <c r="B10" s="278" t="s">
        <v>229</v>
      </c>
      <c r="C10" s="279"/>
      <c r="D10" s="120" t="s">
        <v>430</v>
      </c>
      <c r="E10" s="117"/>
      <c r="F10" s="120" t="s">
        <v>430</v>
      </c>
      <c r="G10" s="117"/>
      <c r="H10" s="120" t="s">
        <v>430</v>
      </c>
      <c r="I10" s="117"/>
      <c r="J10" s="120" t="s">
        <v>430</v>
      </c>
    </row>
    <row r="11" spans="1:10" ht="28.5">
      <c r="A11" s="100"/>
      <c r="B11" s="115"/>
      <c r="C11" s="111" t="s">
        <v>345</v>
      </c>
      <c r="D11" s="280" t="s">
        <v>436</v>
      </c>
      <c r="E11" s="119"/>
      <c r="F11" s="272" t="s">
        <v>441</v>
      </c>
      <c r="G11" s="119"/>
      <c r="H11" s="280" t="s">
        <v>434</v>
      </c>
      <c r="I11" s="119"/>
      <c r="J11" s="272" t="s">
        <v>435</v>
      </c>
    </row>
    <row r="12" spans="1:10" ht="15">
      <c r="A12" s="96"/>
      <c r="B12" s="281"/>
      <c r="C12" s="39"/>
      <c r="D12" s="121"/>
      <c r="E12" s="282"/>
      <c r="F12" s="121"/>
      <c r="G12" s="282"/>
      <c r="H12" s="121"/>
      <c r="I12" s="282"/>
      <c r="J12" s="121"/>
    </row>
    <row r="13" spans="1:10" s="266" customFormat="1" ht="15">
      <c r="A13" s="97" t="s">
        <v>98</v>
      </c>
      <c r="B13" s="56" t="s">
        <v>230</v>
      </c>
      <c r="C13" s="39">
        <v>18</v>
      </c>
      <c r="D13" s="21">
        <v>107704</v>
      </c>
      <c r="E13" s="54"/>
      <c r="F13" s="21">
        <v>37173</v>
      </c>
      <c r="G13" s="54"/>
      <c r="H13" s="21">
        <v>71463</v>
      </c>
      <c r="I13" s="54"/>
      <c r="J13" s="21">
        <v>30280</v>
      </c>
    </row>
    <row r="14" spans="1:11" ht="15">
      <c r="A14" s="99"/>
      <c r="B14" s="283" t="s">
        <v>374</v>
      </c>
      <c r="C14" s="39"/>
      <c r="D14" s="21">
        <v>107704</v>
      </c>
      <c r="E14" s="54"/>
      <c r="F14" s="21">
        <v>37173</v>
      </c>
      <c r="G14" s="54"/>
      <c r="H14" s="21">
        <v>71463</v>
      </c>
      <c r="I14" s="54"/>
      <c r="J14" s="21">
        <v>30280</v>
      </c>
      <c r="K14" s="266"/>
    </row>
    <row r="15" spans="1:11" ht="15.75">
      <c r="A15" s="284" t="s">
        <v>231</v>
      </c>
      <c r="B15" s="285" t="s">
        <v>375</v>
      </c>
      <c r="C15" s="40"/>
      <c r="D15" s="20">
        <v>91652</v>
      </c>
      <c r="E15" s="55"/>
      <c r="F15" s="20">
        <v>31201</v>
      </c>
      <c r="G15" s="55"/>
      <c r="H15" s="20">
        <v>57218</v>
      </c>
      <c r="I15" s="54"/>
      <c r="J15" s="20">
        <v>24544</v>
      </c>
      <c r="K15" s="266"/>
    </row>
    <row r="16" spans="1:11" ht="15.75">
      <c r="A16" s="284" t="s">
        <v>232</v>
      </c>
      <c r="B16" s="285" t="s">
        <v>376</v>
      </c>
      <c r="C16" s="40"/>
      <c r="D16" s="20">
        <v>49100</v>
      </c>
      <c r="E16" s="55"/>
      <c r="F16" s="20">
        <v>16821</v>
      </c>
      <c r="G16" s="55"/>
      <c r="H16" s="20">
        <v>27742</v>
      </c>
      <c r="I16" s="54"/>
      <c r="J16" s="20">
        <v>12852</v>
      </c>
      <c r="K16" s="266"/>
    </row>
    <row r="17" spans="1:11" ht="15.75">
      <c r="A17" s="284" t="s">
        <v>233</v>
      </c>
      <c r="B17" s="285" t="s">
        <v>150</v>
      </c>
      <c r="C17" s="40"/>
      <c r="D17" s="20">
        <v>42552</v>
      </c>
      <c r="E17" s="55"/>
      <c r="F17" s="20">
        <v>14380</v>
      </c>
      <c r="G17" s="55"/>
      <c r="H17" s="20">
        <v>29476</v>
      </c>
      <c r="I17" s="54"/>
      <c r="J17" s="20">
        <v>11692</v>
      </c>
      <c r="K17" s="266"/>
    </row>
    <row r="18" spans="1:11" ht="15.75">
      <c r="A18" s="284" t="s">
        <v>234</v>
      </c>
      <c r="B18" s="285" t="s">
        <v>377</v>
      </c>
      <c r="C18" s="40"/>
      <c r="D18" s="20">
        <v>16052</v>
      </c>
      <c r="E18" s="55"/>
      <c r="F18" s="20">
        <v>5972</v>
      </c>
      <c r="G18" s="55"/>
      <c r="H18" s="20">
        <v>14245</v>
      </c>
      <c r="I18" s="54"/>
      <c r="J18" s="20">
        <v>5736</v>
      </c>
      <c r="K18" s="266"/>
    </row>
    <row r="19" spans="1:11" ht="15.75">
      <c r="A19" s="284" t="s">
        <v>235</v>
      </c>
      <c r="B19" s="285" t="s">
        <v>376</v>
      </c>
      <c r="C19" s="40"/>
      <c r="D19" s="20">
        <v>10748</v>
      </c>
      <c r="E19" s="55"/>
      <c r="F19" s="20">
        <v>3729</v>
      </c>
      <c r="G19" s="55"/>
      <c r="H19" s="20">
        <v>9297</v>
      </c>
      <c r="I19" s="54"/>
      <c r="J19" s="20">
        <v>3948</v>
      </c>
      <c r="K19" s="266"/>
    </row>
    <row r="20" spans="1:11" ht="15.75">
      <c r="A20" s="284" t="s">
        <v>236</v>
      </c>
      <c r="B20" s="285" t="s">
        <v>150</v>
      </c>
      <c r="C20" s="40"/>
      <c r="D20" s="20">
        <v>5304</v>
      </c>
      <c r="E20" s="55"/>
      <c r="F20" s="20">
        <v>2243</v>
      </c>
      <c r="G20" s="55"/>
      <c r="H20" s="20">
        <v>4948</v>
      </c>
      <c r="I20" s="54"/>
      <c r="J20" s="20">
        <v>1788</v>
      </c>
      <c r="K20" s="266"/>
    </row>
    <row r="21" spans="1:10" s="266" customFormat="1" ht="15">
      <c r="A21" s="97" t="s">
        <v>100</v>
      </c>
      <c r="B21" s="286" t="s">
        <v>237</v>
      </c>
      <c r="C21" s="39">
        <v>19</v>
      </c>
      <c r="D21" s="21">
        <v>-25164</v>
      </c>
      <c r="E21" s="54"/>
      <c r="F21" s="21">
        <v>-9366</v>
      </c>
      <c r="G21" s="54"/>
      <c r="H21" s="21">
        <v>-18511</v>
      </c>
      <c r="I21" s="54"/>
      <c r="J21" s="21">
        <v>-6721</v>
      </c>
    </row>
    <row r="22" spans="1:10" s="266" customFormat="1" ht="15">
      <c r="A22" s="99" t="s">
        <v>101</v>
      </c>
      <c r="B22" s="287" t="s">
        <v>238</v>
      </c>
      <c r="D22" s="20">
        <v>-14659</v>
      </c>
      <c r="E22" s="55"/>
      <c r="F22" s="20">
        <v>-5877</v>
      </c>
      <c r="G22" s="55"/>
      <c r="H22" s="20">
        <v>-10904</v>
      </c>
      <c r="I22" s="54"/>
      <c r="J22" s="20">
        <v>-3868</v>
      </c>
    </row>
    <row r="23" spans="1:10" s="266" customFormat="1" ht="15">
      <c r="A23" s="99" t="s">
        <v>103</v>
      </c>
      <c r="B23" s="287" t="s">
        <v>239</v>
      </c>
      <c r="C23" s="40"/>
      <c r="D23" s="20">
        <v>-69</v>
      </c>
      <c r="E23" s="55"/>
      <c r="F23" s="20">
        <v>-39</v>
      </c>
      <c r="G23" s="55"/>
      <c r="H23" s="20">
        <v>-91</v>
      </c>
      <c r="I23" s="54"/>
      <c r="J23" s="20">
        <v>-60</v>
      </c>
    </row>
    <row r="24" spans="1:10" s="266" customFormat="1" ht="15">
      <c r="A24" s="99" t="s">
        <v>105</v>
      </c>
      <c r="B24" s="287" t="s">
        <v>240</v>
      </c>
      <c r="C24" s="40"/>
      <c r="D24" s="20">
        <v>0</v>
      </c>
      <c r="E24" s="55"/>
      <c r="F24" s="20">
        <v>0</v>
      </c>
      <c r="G24" s="55"/>
      <c r="H24" s="20">
        <v>0</v>
      </c>
      <c r="I24" s="54"/>
      <c r="J24" s="20">
        <v>0</v>
      </c>
    </row>
    <row r="25" spans="1:10" s="266" customFormat="1" ht="15">
      <c r="A25" s="99" t="s">
        <v>241</v>
      </c>
      <c r="B25" s="287" t="s">
        <v>242</v>
      </c>
      <c r="C25" s="40"/>
      <c r="D25" s="20">
        <v>-10155</v>
      </c>
      <c r="E25" s="55"/>
      <c r="F25" s="20">
        <v>-3444</v>
      </c>
      <c r="G25" s="55"/>
      <c r="H25" s="20">
        <v>-7347</v>
      </c>
      <c r="I25" s="54"/>
      <c r="J25" s="20">
        <v>-2631</v>
      </c>
    </row>
    <row r="26" spans="1:10" s="266" customFormat="1" ht="15">
      <c r="A26" s="99" t="s">
        <v>243</v>
      </c>
      <c r="B26" s="287" t="s">
        <v>150</v>
      </c>
      <c r="C26" s="40"/>
      <c r="D26" s="20">
        <v>-281</v>
      </c>
      <c r="E26" s="55"/>
      <c r="F26" s="20">
        <v>-6</v>
      </c>
      <c r="G26" s="55"/>
      <c r="H26" s="20">
        <v>-169</v>
      </c>
      <c r="I26" s="54"/>
      <c r="J26" s="20">
        <v>-162</v>
      </c>
    </row>
    <row r="27" spans="1:11" ht="15">
      <c r="A27" s="97" t="s">
        <v>107</v>
      </c>
      <c r="B27" s="286" t="s">
        <v>244</v>
      </c>
      <c r="C27" s="39">
        <v>20</v>
      </c>
      <c r="D27" s="21">
        <v>57637</v>
      </c>
      <c r="E27" s="54"/>
      <c r="F27" s="21">
        <v>13174</v>
      </c>
      <c r="G27" s="54"/>
      <c r="H27" s="21">
        <v>208826</v>
      </c>
      <c r="I27" s="54"/>
      <c r="J27" s="21">
        <v>52676</v>
      </c>
      <c r="K27" s="266"/>
    </row>
    <row r="28" spans="1:11" ht="15">
      <c r="A28" s="99" t="s">
        <v>163</v>
      </c>
      <c r="B28" s="57" t="s">
        <v>245</v>
      </c>
      <c r="C28" s="40"/>
      <c r="D28" s="20">
        <v>123</v>
      </c>
      <c r="E28" s="55"/>
      <c r="F28" s="20">
        <v>2</v>
      </c>
      <c r="G28" s="55"/>
      <c r="H28" s="20">
        <v>9265</v>
      </c>
      <c r="I28" s="54"/>
      <c r="J28" s="20">
        <v>1998</v>
      </c>
      <c r="K28" s="266"/>
    </row>
    <row r="29" spans="1:11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55"/>
      <c r="H29" s="20">
        <v>0</v>
      </c>
      <c r="I29" s="54"/>
      <c r="J29" s="20">
        <v>0</v>
      </c>
      <c r="K29" s="266"/>
    </row>
    <row r="30" spans="1:11" ht="15">
      <c r="A30" s="99" t="s">
        <v>165</v>
      </c>
      <c r="B30" s="57" t="s">
        <v>247</v>
      </c>
      <c r="C30" s="40"/>
      <c r="D30" s="20">
        <v>216</v>
      </c>
      <c r="E30" s="55"/>
      <c r="F30" s="20">
        <v>15</v>
      </c>
      <c r="G30" s="55"/>
      <c r="H30" s="20">
        <v>178</v>
      </c>
      <c r="I30" s="54"/>
      <c r="J30" s="20">
        <v>83</v>
      </c>
      <c r="K30" s="266"/>
    </row>
    <row r="31" spans="1:11" ht="15">
      <c r="A31" s="99" t="s">
        <v>248</v>
      </c>
      <c r="B31" s="57" t="s">
        <v>249</v>
      </c>
      <c r="C31" s="40"/>
      <c r="D31" s="20">
        <v>60</v>
      </c>
      <c r="E31" s="55"/>
      <c r="F31" s="20">
        <v>12</v>
      </c>
      <c r="G31" s="55"/>
      <c r="H31" s="20">
        <v>132</v>
      </c>
      <c r="I31" s="54"/>
      <c r="J31" s="20">
        <v>37</v>
      </c>
      <c r="K31" s="266"/>
    </row>
    <row r="32" spans="1:11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55"/>
      <c r="H32" s="20">
        <v>0</v>
      </c>
      <c r="I32" s="54"/>
      <c r="J32" s="20">
        <v>0</v>
      </c>
      <c r="K32" s="266"/>
    </row>
    <row r="33" spans="1:11" ht="15">
      <c r="A33" s="99" t="s">
        <v>251</v>
      </c>
      <c r="B33" s="57" t="s">
        <v>252</v>
      </c>
      <c r="C33" s="40"/>
      <c r="D33" s="20">
        <v>156</v>
      </c>
      <c r="E33" s="55"/>
      <c r="F33" s="20">
        <v>3</v>
      </c>
      <c r="G33" s="55"/>
      <c r="H33" s="20">
        <v>46</v>
      </c>
      <c r="I33" s="54"/>
      <c r="J33" s="20">
        <v>46</v>
      </c>
      <c r="K33" s="266"/>
    </row>
    <row r="34" spans="1:11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55"/>
      <c r="H34" s="20">
        <v>0</v>
      </c>
      <c r="I34" s="54"/>
      <c r="J34" s="20">
        <v>0</v>
      </c>
      <c r="K34" s="266"/>
    </row>
    <row r="35" spans="1:10" s="266" customFormat="1" ht="15">
      <c r="A35" s="99" t="s">
        <v>166</v>
      </c>
      <c r="B35" s="287" t="s">
        <v>255</v>
      </c>
      <c r="C35" s="40"/>
      <c r="D35" s="20">
        <v>0</v>
      </c>
      <c r="E35" s="55"/>
      <c r="F35" s="20">
        <v>0</v>
      </c>
      <c r="G35" s="55"/>
      <c r="H35" s="20">
        <v>0</v>
      </c>
      <c r="I35" s="54"/>
      <c r="J35" s="20">
        <v>0</v>
      </c>
    </row>
    <row r="36" spans="1:11" ht="15">
      <c r="A36" s="99" t="s">
        <v>256</v>
      </c>
      <c r="B36" s="57" t="s">
        <v>257</v>
      </c>
      <c r="C36" s="40"/>
      <c r="D36" s="20">
        <v>25904</v>
      </c>
      <c r="E36" s="55"/>
      <c r="F36" s="20">
        <v>2064</v>
      </c>
      <c r="G36" s="55"/>
      <c r="H36" s="20">
        <v>29875</v>
      </c>
      <c r="I36" s="54"/>
      <c r="J36" s="20">
        <v>20235</v>
      </c>
      <c r="K36" s="266"/>
    </row>
    <row r="37" spans="1:11" ht="15">
      <c r="A37" s="99" t="s">
        <v>258</v>
      </c>
      <c r="B37" s="57" t="s">
        <v>259</v>
      </c>
      <c r="C37" s="40"/>
      <c r="D37" s="20">
        <v>25897</v>
      </c>
      <c r="E37" s="55"/>
      <c r="F37" s="20">
        <v>2057</v>
      </c>
      <c r="G37" s="55"/>
      <c r="H37" s="20">
        <v>29835</v>
      </c>
      <c r="I37" s="54"/>
      <c r="J37" s="20">
        <v>20235</v>
      </c>
      <c r="K37" s="266"/>
    </row>
    <row r="38" spans="1:11" ht="15">
      <c r="A38" s="99" t="s">
        <v>260</v>
      </c>
      <c r="B38" s="57" t="s">
        <v>150</v>
      </c>
      <c r="C38" s="40"/>
      <c r="D38" s="20">
        <v>7</v>
      </c>
      <c r="E38" s="55"/>
      <c r="F38" s="20">
        <v>7</v>
      </c>
      <c r="G38" s="55"/>
      <c r="H38" s="20">
        <v>40</v>
      </c>
      <c r="I38" s="54"/>
      <c r="J38" s="20">
        <v>0</v>
      </c>
      <c r="K38" s="266"/>
    </row>
    <row r="39" spans="1:11" ht="15">
      <c r="A39" s="99" t="s">
        <v>261</v>
      </c>
      <c r="B39" s="57" t="s">
        <v>262</v>
      </c>
      <c r="C39" s="40"/>
      <c r="D39" s="20">
        <v>30746</v>
      </c>
      <c r="E39" s="55"/>
      <c r="F39" s="20">
        <v>10921</v>
      </c>
      <c r="G39" s="55"/>
      <c r="H39" s="20">
        <v>169018</v>
      </c>
      <c r="I39" s="54"/>
      <c r="J39" s="20">
        <v>30259</v>
      </c>
      <c r="K39" s="266"/>
    </row>
    <row r="40" spans="1:11" ht="15">
      <c r="A40" s="99" t="s">
        <v>263</v>
      </c>
      <c r="B40" s="57" t="s">
        <v>150</v>
      </c>
      <c r="C40" s="40"/>
      <c r="D40" s="20">
        <v>648</v>
      </c>
      <c r="E40" s="55"/>
      <c r="F40" s="20">
        <v>172</v>
      </c>
      <c r="G40" s="55"/>
      <c r="H40" s="20">
        <v>490</v>
      </c>
      <c r="I40" s="54"/>
      <c r="J40" s="20">
        <v>101</v>
      </c>
      <c r="K40" s="266"/>
    </row>
    <row r="41" spans="1:10" s="266" customFormat="1" ht="15">
      <c r="A41" s="288" t="s">
        <v>109</v>
      </c>
      <c r="B41" s="289" t="s">
        <v>264</v>
      </c>
      <c r="C41" s="290">
        <v>21</v>
      </c>
      <c r="D41" s="21">
        <v>-61900</v>
      </c>
      <c r="E41" s="54"/>
      <c r="F41" s="21">
        <v>-21472</v>
      </c>
      <c r="G41" s="54"/>
      <c r="H41" s="21">
        <v>-52879</v>
      </c>
      <c r="I41" s="54"/>
      <c r="J41" s="21">
        <v>-19466</v>
      </c>
    </row>
    <row r="42" spans="1:11" ht="15">
      <c r="A42" s="99" t="s">
        <v>168</v>
      </c>
      <c r="B42" s="57" t="s">
        <v>265</v>
      </c>
      <c r="C42" s="40"/>
      <c r="D42" s="20">
        <v>-61042</v>
      </c>
      <c r="E42" s="55"/>
      <c r="F42" s="20">
        <v>-21103</v>
      </c>
      <c r="G42" s="55"/>
      <c r="H42" s="20">
        <v>-52463</v>
      </c>
      <c r="I42" s="54"/>
      <c r="J42" s="20">
        <v>-19354</v>
      </c>
      <c r="K42" s="266"/>
    </row>
    <row r="43" spans="1:11" ht="15">
      <c r="A43" s="99" t="s">
        <v>170</v>
      </c>
      <c r="B43" s="287" t="s">
        <v>266</v>
      </c>
      <c r="C43" s="40"/>
      <c r="D43" s="20">
        <v>0</v>
      </c>
      <c r="E43" s="55"/>
      <c r="F43" s="20">
        <v>0</v>
      </c>
      <c r="G43" s="55"/>
      <c r="H43" s="20">
        <v>0</v>
      </c>
      <c r="I43" s="54"/>
      <c r="J43" s="20">
        <v>0</v>
      </c>
      <c r="K43" s="266"/>
    </row>
    <row r="44" spans="1:11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55"/>
      <c r="H44" s="20">
        <v>0</v>
      </c>
      <c r="I44" s="54"/>
      <c r="J44" s="20">
        <v>0</v>
      </c>
      <c r="K44" s="266"/>
    </row>
    <row r="45" spans="1:11" ht="15">
      <c r="A45" s="99" t="s">
        <v>268</v>
      </c>
      <c r="B45" s="287" t="s">
        <v>269</v>
      </c>
      <c r="C45" s="40"/>
      <c r="D45" s="20">
        <v>0</v>
      </c>
      <c r="E45" s="55"/>
      <c r="F45" s="20">
        <v>0</v>
      </c>
      <c r="G45" s="55"/>
      <c r="H45" s="20">
        <v>0</v>
      </c>
      <c r="I45" s="54"/>
      <c r="J45" s="20">
        <v>0</v>
      </c>
      <c r="K45" s="266"/>
    </row>
    <row r="46" spans="1:11" ht="15">
      <c r="A46" s="99" t="s">
        <v>270</v>
      </c>
      <c r="B46" s="291" t="s">
        <v>271</v>
      </c>
      <c r="C46" s="292"/>
      <c r="D46" s="20">
        <v>-1</v>
      </c>
      <c r="E46" s="55"/>
      <c r="F46" s="20">
        <v>0</v>
      </c>
      <c r="G46" s="55"/>
      <c r="H46" s="20">
        <v>0</v>
      </c>
      <c r="I46" s="54"/>
      <c r="J46" s="20">
        <v>0</v>
      </c>
      <c r="K46" s="266"/>
    </row>
    <row r="47" spans="1:11" ht="15">
      <c r="A47" s="99" t="s">
        <v>272</v>
      </c>
      <c r="B47" s="57" t="s">
        <v>273</v>
      </c>
      <c r="C47" s="40"/>
      <c r="D47" s="20">
        <v>-857</v>
      </c>
      <c r="E47" s="55"/>
      <c r="F47" s="20">
        <v>-369</v>
      </c>
      <c r="G47" s="55"/>
      <c r="H47" s="20">
        <v>-416</v>
      </c>
      <c r="I47" s="54"/>
      <c r="J47" s="20">
        <v>-112</v>
      </c>
      <c r="K47" s="266"/>
    </row>
    <row r="48" spans="1:10" s="266" customFormat="1" ht="15">
      <c r="A48" s="97" t="s">
        <v>111</v>
      </c>
      <c r="B48" s="286" t="s">
        <v>381</v>
      </c>
      <c r="C48" s="39">
        <v>22</v>
      </c>
      <c r="D48" s="21">
        <v>-2530</v>
      </c>
      <c r="E48" s="54"/>
      <c r="F48" s="21">
        <v>-1023</v>
      </c>
      <c r="G48" s="54"/>
      <c r="H48" s="21">
        <v>-1130</v>
      </c>
      <c r="I48" s="54"/>
      <c r="J48" s="21">
        <v>-460</v>
      </c>
    </row>
    <row r="49" spans="1:10" s="266" customFormat="1" ht="15">
      <c r="A49" s="97" t="s">
        <v>113</v>
      </c>
      <c r="B49" s="286" t="s">
        <v>274</v>
      </c>
      <c r="C49" s="39">
        <v>23</v>
      </c>
      <c r="D49" s="21">
        <v>-54968</v>
      </c>
      <c r="E49" s="54"/>
      <c r="F49" s="21">
        <v>-11492</v>
      </c>
      <c r="G49" s="54"/>
      <c r="H49" s="21">
        <v>-197616</v>
      </c>
      <c r="I49" s="54"/>
      <c r="J49" s="21">
        <v>-49515</v>
      </c>
    </row>
    <row r="50" spans="1:10" s="266" customFormat="1" ht="15">
      <c r="A50" s="99" t="s">
        <v>114</v>
      </c>
      <c r="B50" s="287" t="s">
        <v>275</v>
      </c>
      <c r="C50" s="40"/>
      <c r="D50" s="20">
        <v>0</v>
      </c>
      <c r="E50" s="55"/>
      <c r="F50" s="21">
        <v>0</v>
      </c>
      <c r="G50" s="55"/>
      <c r="H50" s="21">
        <v>0</v>
      </c>
      <c r="I50" s="54"/>
      <c r="J50" s="21">
        <v>0</v>
      </c>
    </row>
    <row r="51" spans="1:10" s="266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  <c r="G51" s="55"/>
      <c r="H51" s="21">
        <v>0</v>
      </c>
      <c r="I51" s="54"/>
      <c r="J51" s="21">
        <v>0</v>
      </c>
    </row>
    <row r="52" spans="1:10" s="266" customFormat="1" ht="15">
      <c r="A52" s="118"/>
      <c r="B52" s="57" t="s">
        <v>29</v>
      </c>
      <c r="C52" s="40"/>
      <c r="D52" s="20"/>
      <c r="E52" s="55"/>
      <c r="F52" s="21"/>
      <c r="G52" s="55"/>
      <c r="H52" s="21"/>
      <c r="I52" s="54"/>
      <c r="J52" s="21">
        <v>0</v>
      </c>
    </row>
    <row r="53" spans="1:10" s="266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  <c r="G53" s="55"/>
      <c r="H53" s="21">
        <v>0</v>
      </c>
      <c r="I53" s="54"/>
      <c r="J53" s="21">
        <v>0</v>
      </c>
    </row>
    <row r="54" spans="1:10" s="266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  <c r="G54" s="55"/>
      <c r="H54" s="21">
        <v>0</v>
      </c>
      <c r="I54" s="54"/>
      <c r="J54" s="21">
        <v>0</v>
      </c>
    </row>
    <row r="55" spans="1:10" s="266" customFormat="1" ht="15">
      <c r="A55" s="99" t="s">
        <v>119</v>
      </c>
      <c r="B55" s="293" t="s">
        <v>276</v>
      </c>
      <c r="C55" s="294"/>
      <c r="D55" s="20">
        <v>0</v>
      </c>
      <c r="E55" s="55"/>
      <c r="F55" s="21">
        <v>0</v>
      </c>
      <c r="G55" s="55"/>
      <c r="H55" s="21">
        <v>0</v>
      </c>
      <c r="I55" s="54"/>
      <c r="J55" s="21">
        <v>0</v>
      </c>
    </row>
    <row r="56" spans="1:10" s="266" customFormat="1" ht="15">
      <c r="A56" s="99" t="s">
        <v>120</v>
      </c>
      <c r="B56" s="287" t="s">
        <v>277</v>
      </c>
      <c r="C56" s="40"/>
      <c r="D56" s="20">
        <v>0</v>
      </c>
      <c r="E56" s="55"/>
      <c r="F56" s="21">
        <v>0</v>
      </c>
      <c r="G56" s="55"/>
      <c r="H56" s="21">
        <v>0</v>
      </c>
      <c r="I56" s="54"/>
      <c r="J56" s="21">
        <v>0</v>
      </c>
    </row>
    <row r="57" spans="1:10" s="266" customFormat="1" ht="15">
      <c r="A57" s="99" t="s">
        <v>121</v>
      </c>
      <c r="B57" s="287" t="s">
        <v>354</v>
      </c>
      <c r="C57" s="40"/>
      <c r="D57" s="20">
        <v>0</v>
      </c>
      <c r="E57" s="55"/>
      <c r="F57" s="21">
        <v>0</v>
      </c>
      <c r="G57" s="55"/>
      <c r="H57" s="21">
        <v>0</v>
      </c>
      <c r="I57" s="54"/>
      <c r="J57" s="21">
        <v>0</v>
      </c>
    </row>
    <row r="58" spans="1:10" s="266" customFormat="1" ht="15">
      <c r="A58" s="99"/>
      <c r="B58" s="287" t="s">
        <v>355</v>
      </c>
      <c r="C58" s="40"/>
      <c r="D58" s="20"/>
      <c r="E58" s="55"/>
      <c r="F58" s="21">
        <v>0</v>
      </c>
      <c r="G58" s="55"/>
      <c r="H58" s="21"/>
      <c r="I58" s="54"/>
      <c r="J58" s="21">
        <v>0</v>
      </c>
    </row>
    <row r="59" spans="1:10" s="266" customFormat="1" ht="15">
      <c r="A59" s="99" t="s">
        <v>278</v>
      </c>
      <c r="B59" s="287" t="s">
        <v>279</v>
      </c>
      <c r="C59" s="40"/>
      <c r="D59" s="20">
        <v>0</v>
      </c>
      <c r="E59" s="55"/>
      <c r="F59" s="21">
        <v>0</v>
      </c>
      <c r="G59" s="55"/>
      <c r="H59" s="21">
        <v>0</v>
      </c>
      <c r="I59" s="54"/>
      <c r="J59" s="21">
        <v>0</v>
      </c>
    </row>
    <row r="60" spans="1:10" s="266" customFormat="1" ht="15">
      <c r="A60" s="99" t="s">
        <v>280</v>
      </c>
      <c r="B60" s="287" t="s">
        <v>281</v>
      </c>
      <c r="C60" s="40"/>
      <c r="D60" s="20">
        <v>0</v>
      </c>
      <c r="E60" s="55"/>
      <c r="F60" s="21">
        <v>0</v>
      </c>
      <c r="G60" s="55"/>
      <c r="H60" s="21">
        <v>0</v>
      </c>
      <c r="I60" s="54"/>
      <c r="J60" s="21">
        <v>0</v>
      </c>
    </row>
    <row r="61" spans="1:10" s="266" customFormat="1" ht="15">
      <c r="A61" s="99" t="s">
        <v>282</v>
      </c>
      <c r="B61" s="293" t="s">
        <v>283</v>
      </c>
      <c r="C61" s="294"/>
      <c r="D61" s="20">
        <v>0</v>
      </c>
      <c r="E61" s="55"/>
      <c r="F61" s="21">
        <v>0</v>
      </c>
      <c r="G61" s="55"/>
      <c r="H61" s="21">
        <v>0</v>
      </c>
      <c r="I61" s="54"/>
      <c r="J61" s="21">
        <v>0</v>
      </c>
    </row>
    <row r="62" spans="1:10" s="266" customFormat="1" ht="15">
      <c r="A62" s="118" t="s">
        <v>122</v>
      </c>
      <c r="B62" s="57" t="s">
        <v>284</v>
      </c>
      <c r="C62" s="40"/>
      <c r="D62" s="20">
        <v>-24870</v>
      </c>
      <c r="E62" s="55"/>
      <c r="F62" s="20">
        <v>-947</v>
      </c>
      <c r="G62" s="55"/>
      <c r="H62" s="20">
        <v>-29619</v>
      </c>
      <c r="I62" s="54"/>
      <c r="J62" s="20">
        <v>-13712</v>
      </c>
    </row>
    <row r="63" spans="1:10" s="266" customFormat="1" ht="15">
      <c r="A63" s="118" t="s">
        <v>285</v>
      </c>
      <c r="B63" s="57" t="s">
        <v>286</v>
      </c>
      <c r="C63" s="40"/>
      <c r="D63" s="20">
        <v>-29981</v>
      </c>
      <c r="E63" s="55"/>
      <c r="F63" s="20">
        <v>-10522</v>
      </c>
      <c r="G63" s="55"/>
      <c r="H63" s="20">
        <v>-167907</v>
      </c>
      <c r="I63" s="54"/>
      <c r="J63" s="20">
        <v>-35803</v>
      </c>
    </row>
    <row r="64" spans="1:10" s="266" customFormat="1" ht="15">
      <c r="A64" s="118" t="s">
        <v>287</v>
      </c>
      <c r="B64" s="57" t="s">
        <v>123</v>
      </c>
      <c r="C64" s="40"/>
      <c r="D64" s="20">
        <v>-117</v>
      </c>
      <c r="E64" s="55"/>
      <c r="F64" s="20">
        <v>-23</v>
      </c>
      <c r="G64" s="55"/>
      <c r="H64" s="20">
        <v>-90</v>
      </c>
      <c r="I64" s="54"/>
      <c r="J64" s="20">
        <v>0</v>
      </c>
    </row>
    <row r="65" spans="1:10" s="266" customFormat="1" ht="15">
      <c r="A65" s="98" t="s">
        <v>124</v>
      </c>
      <c r="B65" s="56" t="s">
        <v>288</v>
      </c>
      <c r="C65" s="39"/>
      <c r="D65" s="21">
        <v>20779</v>
      </c>
      <c r="E65" s="54"/>
      <c r="F65" s="21">
        <v>6994</v>
      </c>
      <c r="G65" s="54"/>
      <c r="H65" s="21">
        <v>10153</v>
      </c>
      <c r="I65" s="54"/>
      <c r="J65" s="21">
        <v>6794</v>
      </c>
    </row>
    <row r="66" spans="1:10" s="266" customFormat="1" ht="29.25">
      <c r="A66" s="97" t="s">
        <v>128</v>
      </c>
      <c r="B66" s="286" t="s">
        <v>365</v>
      </c>
      <c r="C66" s="39"/>
      <c r="D66" s="20">
        <v>0</v>
      </c>
      <c r="E66" s="55"/>
      <c r="F66" s="21">
        <v>0</v>
      </c>
      <c r="G66" s="55"/>
      <c r="H66" s="21">
        <v>0</v>
      </c>
      <c r="I66" s="54"/>
      <c r="J66" s="21">
        <v>0</v>
      </c>
    </row>
    <row r="67" spans="1:10" s="266" customFormat="1" ht="15">
      <c r="A67" s="97"/>
      <c r="B67" s="286" t="s">
        <v>366</v>
      </c>
      <c r="C67" s="39"/>
      <c r="D67" s="20"/>
      <c r="E67" s="55"/>
      <c r="F67" s="20">
        <v>0</v>
      </c>
      <c r="G67" s="55"/>
      <c r="H67" s="20"/>
      <c r="I67" s="54"/>
      <c r="J67" s="20"/>
    </row>
    <row r="68" spans="1:10" s="266" customFormat="1" ht="15">
      <c r="A68" s="97" t="s">
        <v>135</v>
      </c>
      <c r="B68" s="286" t="s">
        <v>289</v>
      </c>
      <c r="C68" s="39"/>
      <c r="D68" s="20">
        <v>0</v>
      </c>
      <c r="E68" s="55"/>
      <c r="F68" s="21">
        <v>0</v>
      </c>
      <c r="G68" s="55"/>
      <c r="H68" s="21">
        <v>0</v>
      </c>
      <c r="I68" s="54"/>
      <c r="J68" s="21">
        <v>0</v>
      </c>
    </row>
    <row r="69" spans="1:10" s="266" customFormat="1" ht="15">
      <c r="A69" s="97" t="s">
        <v>137</v>
      </c>
      <c r="B69" s="286" t="s">
        <v>290</v>
      </c>
      <c r="C69" s="39"/>
      <c r="D69" s="21">
        <v>20779</v>
      </c>
      <c r="E69" s="54"/>
      <c r="F69" s="21">
        <v>6994</v>
      </c>
      <c r="G69" s="54"/>
      <c r="H69" s="21">
        <v>10153</v>
      </c>
      <c r="I69" s="54"/>
      <c r="J69" s="21">
        <v>6794</v>
      </c>
    </row>
    <row r="70" spans="1:10" s="266" customFormat="1" ht="15">
      <c r="A70" s="295" t="s">
        <v>139</v>
      </c>
      <c r="B70" s="286" t="s">
        <v>291</v>
      </c>
      <c r="C70" s="39">
        <v>11</v>
      </c>
      <c r="D70" s="21">
        <v>-4140</v>
      </c>
      <c r="E70" s="54"/>
      <c r="F70" s="21">
        <v>-1370</v>
      </c>
      <c r="G70" s="54"/>
      <c r="H70" s="21">
        <v>-1803</v>
      </c>
      <c r="I70" s="54"/>
      <c r="J70" s="21">
        <v>-1372</v>
      </c>
    </row>
    <row r="71" spans="1:10" s="266" customFormat="1" ht="15">
      <c r="A71" s="296" t="s">
        <v>189</v>
      </c>
      <c r="B71" s="287" t="s">
        <v>292</v>
      </c>
      <c r="C71" s="40"/>
      <c r="D71" s="20">
        <v>-5391</v>
      </c>
      <c r="E71" s="55"/>
      <c r="F71" s="20">
        <v>-859</v>
      </c>
      <c r="G71" s="55"/>
      <c r="H71" s="20">
        <v>-3178</v>
      </c>
      <c r="I71" s="54"/>
      <c r="J71" s="20">
        <v>-1222</v>
      </c>
    </row>
    <row r="72" spans="1:10" s="266" customFormat="1" ht="15">
      <c r="A72" s="296" t="s">
        <v>190</v>
      </c>
      <c r="B72" s="287" t="s">
        <v>382</v>
      </c>
      <c r="C72" s="40"/>
      <c r="D72" s="20">
        <v>0</v>
      </c>
      <c r="E72" s="55"/>
      <c r="F72" s="20">
        <v>0</v>
      </c>
      <c r="G72" s="55"/>
      <c r="H72" s="20">
        <v>0</v>
      </c>
      <c r="I72" s="54"/>
      <c r="J72" s="20">
        <v>0</v>
      </c>
    </row>
    <row r="73" spans="1:10" s="266" customFormat="1" ht="15">
      <c r="A73" s="296" t="s">
        <v>383</v>
      </c>
      <c r="B73" s="287" t="s">
        <v>384</v>
      </c>
      <c r="C73" s="40"/>
      <c r="D73" s="20">
        <v>1251</v>
      </c>
      <c r="E73" s="55"/>
      <c r="F73" s="20">
        <v>-511</v>
      </c>
      <c r="G73" s="55"/>
      <c r="H73" s="20">
        <v>1375</v>
      </c>
      <c r="I73" s="54"/>
      <c r="J73" s="20">
        <v>-150</v>
      </c>
    </row>
    <row r="74" spans="1:10" s="266" customFormat="1" ht="15">
      <c r="A74" s="97" t="s">
        <v>141</v>
      </c>
      <c r="B74" s="286" t="s">
        <v>385</v>
      </c>
      <c r="C74" s="39"/>
      <c r="D74" s="21">
        <v>16639</v>
      </c>
      <c r="E74" s="54"/>
      <c r="F74" s="21">
        <v>5624</v>
      </c>
      <c r="G74" s="54"/>
      <c r="H74" s="21">
        <v>8350</v>
      </c>
      <c r="I74" s="54"/>
      <c r="J74" s="21">
        <v>5422</v>
      </c>
    </row>
    <row r="75" spans="1:10" s="266" customFormat="1" ht="15">
      <c r="A75" s="97" t="s">
        <v>143</v>
      </c>
      <c r="B75" s="286" t="s">
        <v>386</v>
      </c>
      <c r="C75" s="39"/>
      <c r="D75" s="21">
        <v>0</v>
      </c>
      <c r="E75" s="54"/>
      <c r="F75" s="21">
        <v>0</v>
      </c>
      <c r="G75" s="54"/>
      <c r="H75" s="21">
        <v>0</v>
      </c>
      <c r="I75" s="54"/>
      <c r="J75" s="21">
        <v>0</v>
      </c>
    </row>
    <row r="76" spans="1:11" ht="15">
      <c r="A76" s="99" t="s">
        <v>194</v>
      </c>
      <c r="B76" s="287" t="s">
        <v>387</v>
      </c>
      <c r="C76" s="40"/>
      <c r="D76" s="20">
        <v>0</v>
      </c>
      <c r="E76" s="55"/>
      <c r="F76" s="20">
        <v>0</v>
      </c>
      <c r="G76" s="55"/>
      <c r="H76" s="20">
        <v>0</v>
      </c>
      <c r="I76" s="54"/>
      <c r="J76" s="20">
        <v>0</v>
      </c>
      <c r="K76" s="266"/>
    </row>
    <row r="77" spans="1:11" ht="15">
      <c r="A77" s="99" t="s">
        <v>196</v>
      </c>
      <c r="B77" s="287" t="s">
        <v>388</v>
      </c>
      <c r="C77" s="40"/>
      <c r="D77" s="20">
        <v>0</v>
      </c>
      <c r="E77" s="55"/>
      <c r="F77" s="20">
        <v>0</v>
      </c>
      <c r="G77" s="55"/>
      <c r="H77" s="20">
        <v>0</v>
      </c>
      <c r="I77" s="54"/>
      <c r="J77" s="20">
        <v>0</v>
      </c>
      <c r="K77" s="266"/>
    </row>
    <row r="78" spans="1:11" ht="15">
      <c r="A78" s="99" t="s">
        <v>212</v>
      </c>
      <c r="B78" s="287" t="s">
        <v>389</v>
      </c>
      <c r="C78" s="40"/>
      <c r="D78" s="20">
        <v>0</v>
      </c>
      <c r="E78" s="55"/>
      <c r="F78" s="20">
        <v>0</v>
      </c>
      <c r="G78" s="55"/>
      <c r="H78" s="20">
        <v>0</v>
      </c>
      <c r="I78" s="54"/>
      <c r="J78" s="20">
        <v>0</v>
      </c>
      <c r="K78" s="266"/>
    </row>
    <row r="79" spans="1:10" s="266" customFormat="1" ht="15">
      <c r="A79" s="97" t="s">
        <v>145</v>
      </c>
      <c r="B79" s="286" t="s">
        <v>390</v>
      </c>
      <c r="C79" s="39"/>
      <c r="D79" s="21">
        <v>0</v>
      </c>
      <c r="E79" s="54"/>
      <c r="F79" s="21">
        <v>0</v>
      </c>
      <c r="G79" s="54"/>
      <c r="H79" s="21">
        <v>0</v>
      </c>
      <c r="I79" s="54"/>
      <c r="J79" s="21">
        <v>0</v>
      </c>
    </row>
    <row r="80" spans="1:11" ht="15">
      <c r="A80" s="99" t="s">
        <v>147</v>
      </c>
      <c r="B80" s="287" t="s">
        <v>391</v>
      </c>
      <c r="C80" s="40"/>
      <c r="D80" s="20">
        <v>0</v>
      </c>
      <c r="E80" s="55"/>
      <c r="F80" s="20">
        <v>0</v>
      </c>
      <c r="G80" s="55"/>
      <c r="H80" s="20">
        <v>0</v>
      </c>
      <c r="I80" s="54"/>
      <c r="J80" s="20">
        <v>0</v>
      </c>
      <c r="K80" s="266"/>
    </row>
    <row r="81" spans="1:11" ht="15">
      <c r="A81" s="99" t="s">
        <v>149</v>
      </c>
      <c r="B81" s="287" t="s">
        <v>392</v>
      </c>
      <c r="C81" s="40"/>
      <c r="D81" s="20">
        <v>0</v>
      </c>
      <c r="E81" s="55"/>
      <c r="F81" s="20">
        <v>0</v>
      </c>
      <c r="G81" s="55"/>
      <c r="H81" s="20">
        <v>0</v>
      </c>
      <c r="I81" s="54"/>
      <c r="J81" s="20">
        <v>0</v>
      </c>
      <c r="K81" s="266"/>
    </row>
    <row r="82" spans="1:11" ht="15">
      <c r="A82" s="99" t="s">
        <v>393</v>
      </c>
      <c r="B82" s="287" t="s">
        <v>394</v>
      </c>
      <c r="C82" s="40"/>
      <c r="D82" s="20">
        <v>0</v>
      </c>
      <c r="E82" s="55"/>
      <c r="F82" s="20">
        <v>0</v>
      </c>
      <c r="G82" s="55"/>
      <c r="H82" s="20">
        <v>0</v>
      </c>
      <c r="I82" s="54"/>
      <c r="J82" s="20">
        <v>0</v>
      </c>
      <c r="K82" s="266"/>
    </row>
    <row r="83" spans="1:10" s="266" customFormat="1" ht="15">
      <c r="A83" s="97" t="s">
        <v>151</v>
      </c>
      <c r="B83" s="286" t="s">
        <v>395</v>
      </c>
      <c r="C83" s="39"/>
      <c r="D83" s="21">
        <v>0</v>
      </c>
      <c r="E83" s="54"/>
      <c r="F83" s="21">
        <v>0</v>
      </c>
      <c r="G83" s="54"/>
      <c r="H83" s="21">
        <v>0</v>
      </c>
      <c r="I83" s="54"/>
      <c r="J83" s="21">
        <v>0</v>
      </c>
    </row>
    <row r="84" spans="1:10" s="266" customFormat="1" ht="15">
      <c r="A84" s="97" t="s">
        <v>153</v>
      </c>
      <c r="B84" s="286" t="s">
        <v>396</v>
      </c>
      <c r="C84" s="39"/>
      <c r="D84" s="21">
        <v>0</v>
      </c>
      <c r="E84" s="54"/>
      <c r="F84" s="21">
        <v>0</v>
      </c>
      <c r="G84" s="54"/>
      <c r="H84" s="21">
        <v>0</v>
      </c>
      <c r="I84" s="54"/>
      <c r="J84" s="21">
        <v>0</v>
      </c>
    </row>
    <row r="85" spans="1:11" ht="15">
      <c r="A85" s="99" t="s">
        <v>154</v>
      </c>
      <c r="B85" s="287" t="s">
        <v>292</v>
      </c>
      <c r="C85" s="40"/>
      <c r="D85" s="20">
        <v>0</v>
      </c>
      <c r="E85" s="55"/>
      <c r="F85" s="20">
        <v>0</v>
      </c>
      <c r="G85" s="55"/>
      <c r="H85" s="20">
        <v>0</v>
      </c>
      <c r="I85" s="54"/>
      <c r="J85" s="20">
        <v>0</v>
      </c>
      <c r="K85" s="266"/>
    </row>
    <row r="86" spans="1:11" ht="15">
      <c r="A86" s="99" t="s">
        <v>156</v>
      </c>
      <c r="B86" s="287" t="s">
        <v>382</v>
      </c>
      <c r="C86" s="40"/>
      <c r="D86" s="20">
        <v>0</v>
      </c>
      <c r="E86" s="55"/>
      <c r="F86" s="20">
        <v>0</v>
      </c>
      <c r="G86" s="55"/>
      <c r="H86" s="20">
        <v>0</v>
      </c>
      <c r="I86" s="54"/>
      <c r="J86" s="20">
        <v>0</v>
      </c>
      <c r="K86" s="266"/>
    </row>
    <row r="87" spans="1:11" ht="15">
      <c r="A87" s="99" t="s">
        <v>397</v>
      </c>
      <c r="B87" s="287" t="s">
        <v>384</v>
      </c>
      <c r="C87" s="40"/>
      <c r="D87" s="20">
        <v>0</v>
      </c>
      <c r="E87" s="55"/>
      <c r="F87" s="20">
        <v>0</v>
      </c>
      <c r="G87" s="55"/>
      <c r="H87" s="20">
        <v>0</v>
      </c>
      <c r="I87" s="54"/>
      <c r="J87" s="20">
        <v>0</v>
      </c>
      <c r="K87" s="266"/>
    </row>
    <row r="88" spans="1:10" s="266" customFormat="1" ht="15">
      <c r="A88" s="97" t="s">
        <v>158</v>
      </c>
      <c r="B88" s="286" t="s">
        <v>398</v>
      </c>
      <c r="C88" s="39"/>
      <c r="D88" s="21">
        <v>0</v>
      </c>
      <c r="E88" s="54"/>
      <c r="F88" s="21">
        <v>0</v>
      </c>
      <c r="G88" s="54"/>
      <c r="H88" s="21">
        <v>0</v>
      </c>
      <c r="I88" s="54"/>
      <c r="J88" s="21">
        <v>0</v>
      </c>
    </row>
    <row r="89" spans="1:10" s="266" customFormat="1" ht="15">
      <c r="A89" s="97" t="s">
        <v>399</v>
      </c>
      <c r="B89" s="286" t="s">
        <v>400</v>
      </c>
      <c r="C89" s="39"/>
      <c r="D89" s="21">
        <v>16639</v>
      </c>
      <c r="E89" s="84"/>
      <c r="F89" s="21">
        <v>5624</v>
      </c>
      <c r="G89" s="84"/>
      <c r="H89" s="21">
        <v>8350</v>
      </c>
      <c r="I89" s="54"/>
      <c r="J89" s="21">
        <v>5422</v>
      </c>
    </row>
    <row r="90" spans="1:10" ht="15">
      <c r="A90" s="100"/>
      <c r="B90" s="115" t="s">
        <v>433</v>
      </c>
      <c r="C90" s="90">
        <v>24</v>
      </c>
      <c r="D90" s="297">
        <v>792.3333333333334</v>
      </c>
      <c r="E90" s="298"/>
      <c r="F90" s="299">
        <v>267.8095238095238</v>
      </c>
      <c r="G90" s="298"/>
      <c r="H90" s="299">
        <v>397.6190476190476</v>
      </c>
      <c r="I90" s="115"/>
      <c r="J90" s="273">
        <v>258.1904761904762</v>
      </c>
    </row>
    <row r="91" spans="4:10" ht="15">
      <c r="D91" s="249"/>
      <c r="F91" s="249"/>
      <c r="H91" s="249"/>
      <c r="J91" s="249"/>
    </row>
    <row r="92" spans="6:10" ht="15">
      <c r="F92" s="249"/>
      <c r="H92" s="249"/>
      <c r="J92" s="249"/>
    </row>
    <row r="93" spans="4:10" ht="15">
      <c r="D93" s="249"/>
      <c r="F93" s="249"/>
      <c r="H93" s="249"/>
      <c r="J93" s="249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4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zoomScaleSheetLayoutView="100" zoomScalePageLayoutView="0" workbookViewId="0" topLeftCell="A1">
      <selection activeCell="D15" sqref="D15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421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437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416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Denetimden Geçmemiş</v>
      </c>
      <c r="E10" s="117"/>
      <c r="F10" s="120" t="s">
        <v>430</v>
      </c>
    </row>
    <row r="11" spans="1:6" ht="24" customHeight="1">
      <c r="A11" s="198"/>
      <c r="B11" s="199"/>
      <c r="C11" s="111" t="s">
        <v>345</v>
      </c>
      <c r="D11" s="301" t="str">
        <f>PL!D11</f>
        <v>1 Ocak - 30 Eylül 2012</v>
      </c>
      <c r="E11" s="119"/>
      <c r="F11" s="245" t="s">
        <v>434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f>SUM(D14:D15)</f>
        <v>34</v>
      </c>
      <c r="E13" s="213"/>
      <c r="F13" s="212">
        <v>7</v>
      </c>
    </row>
    <row r="14" spans="1:6" ht="15">
      <c r="A14" s="192" t="s">
        <v>231</v>
      </c>
      <c r="B14" s="193" t="s">
        <v>32</v>
      </c>
      <c r="C14" s="86"/>
      <c r="D14" s="21">
        <v>0</v>
      </c>
      <c r="E14" s="54"/>
      <c r="F14" s="212">
        <v>7</v>
      </c>
    </row>
    <row r="15" spans="1:6" s="174" customFormat="1" ht="15">
      <c r="A15" s="192" t="s">
        <v>234</v>
      </c>
      <c r="B15" s="193" t="s">
        <v>33</v>
      </c>
      <c r="C15" s="197"/>
      <c r="D15" s="20">
        <v>34</v>
      </c>
      <c r="E15" s="55"/>
      <c r="F15" s="20">
        <v>0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-5</v>
      </c>
      <c r="E27" s="54"/>
      <c r="F27" s="21">
        <v>0</v>
      </c>
    </row>
    <row r="28" spans="1:6" ht="15" customHeight="1">
      <c r="A28" s="190" t="s">
        <v>137</v>
      </c>
      <c r="B28" s="191" t="s">
        <v>44</v>
      </c>
      <c r="C28" s="88"/>
      <c r="D28" s="21">
        <f>SUM(D13,D16:D19,D22,D25:D27)</f>
        <v>29</v>
      </c>
      <c r="E28" s="54"/>
      <c r="F28" s="21">
        <v>7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f>+D28+D29</f>
        <v>29</v>
      </c>
      <c r="E30" s="196"/>
      <c r="F30" s="122">
        <v>7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="70" zoomScaleNormal="70" zoomScalePageLayoutView="0" workbookViewId="0" topLeftCell="C2">
      <pane ySplit="10" topLeftCell="A42" activePane="bottomLeft" state="frozen"/>
      <selection pane="topLeft" activeCell="A1" sqref="A1"/>
      <selection pane="bottomLeft" activeCell="S72" sqref="S72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421</v>
      </c>
      <c r="C1" s="51"/>
    </row>
    <row r="2" spans="1:10" s="1" customFormat="1" ht="23.25">
      <c r="A2" s="58" t="s">
        <v>437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4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59" t="s">
        <v>422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67"/>
    </row>
    <row r="13" spans="1:20" ht="15.75" customHeight="1">
      <c r="A13" s="129"/>
      <c r="B13" s="239" t="s">
        <v>434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300" t="s">
        <v>438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60" t="s">
        <v>423</v>
      </c>
      <c r="C15" s="89">
        <v>17</v>
      </c>
      <c r="D15" s="256">
        <v>21000</v>
      </c>
      <c r="E15" s="256">
        <v>2122</v>
      </c>
      <c r="F15" s="256">
        <v>0</v>
      </c>
      <c r="G15" s="256">
        <v>0</v>
      </c>
      <c r="H15" s="256">
        <v>1408</v>
      </c>
      <c r="I15" s="256">
        <v>0</v>
      </c>
      <c r="J15" s="256">
        <v>0</v>
      </c>
      <c r="K15" s="256">
        <v>0</v>
      </c>
      <c r="L15" s="256">
        <v>4139</v>
      </c>
      <c r="M15" s="256">
        <v>21348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61">
        <v>50017</v>
      </c>
      <c r="T15" s="8"/>
    </row>
    <row r="16" spans="1:20" ht="15.75" customHeight="1">
      <c r="A16" s="130" t="s">
        <v>100</v>
      </c>
      <c r="B16" s="30" t="s">
        <v>418</v>
      </c>
      <c r="C16" s="89"/>
      <c r="D16" s="256">
        <f aca="true" t="shared" si="0" ref="D16:I16">+D17+D18</f>
        <v>0</v>
      </c>
      <c r="E16" s="256">
        <f t="shared" si="0"/>
        <v>0</v>
      </c>
      <c r="F16" s="256">
        <f t="shared" si="0"/>
        <v>0</v>
      </c>
      <c r="G16" s="256">
        <f t="shared" si="0"/>
        <v>0</v>
      </c>
      <c r="H16" s="256">
        <f t="shared" si="0"/>
        <v>0</v>
      </c>
      <c r="I16" s="256">
        <f t="shared" si="0"/>
        <v>0</v>
      </c>
      <c r="J16" s="256">
        <f>+J17+J18</f>
        <v>0</v>
      </c>
      <c r="K16" s="256">
        <f aca="true" t="shared" si="1" ref="K16:R16">+K17+K18</f>
        <v>0</v>
      </c>
      <c r="L16" s="256">
        <f t="shared" si="1"/>
        <v>0</v>
      </c>
      <c r="M16" s="256">
        <f t="shared" si="1"/>
        <v>0</v>
      </c>
      <c r="N16" s="256">
        <f t="shared" si="1"/>
        <v>0</v>
      </c>
      <c r="O16" s="256">
        <f t="shared" si="1"/>
        <v>0</v>
      </c>
      <c r="P16" s="256">
        <f t="shared" si="1"/>
        <v>0</v>
      </c>
      <c r="Q16" s="256">
        <f t="shared" si="1"/>
        <v>0</v>
      </c>
      <c r="R16" s="256">
        <f t="shared" si="1"/>
        <v>0</v>
      </c>
      <c r="S16" s="127">
        <f>SUM(D16:R16)</f>
        <v>0</v>
      </c>
      <c r="T16" s="8"/>
    </row>
    <row r="17" spans="1:20" ht="15.75" customHeight="1">
      <c r="A17" s="131" t="s">
        <v>101</v>
      </c>
      <c r="B17" s="30" t="s">
        <v>424</v>
      </c>
      <c r="C17" s="89"/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37">
        <v>0</v>
      </c>
      <c r="M17" s="237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127">
        <f aca="true" t="shared" si="2" ref="S17:S41">SUM(D17:R17)</f>
        <v>0</v>
      </c>
      <c r="T17" s="8"/>
    </row>
    <row r="18" spans="1:20" ht="15.75" customHeight="1">
      <c r="A18" s="131" t="s">
        <v>103</v>
      </c>
      <c r="B18" s="30" t="s">
        <v>419</v>
      </c>
      <c r="C18" s="89"/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127">
        <f t="shared" si="2"/>
        <v>0</v>
      </c>
      <c r="T18" s="8"/>
    </row>
    <row r="19" spans="1:20" ht="15.75" customHeight="1">
      <c r="A19" s="129" t="s">
        <v>107</v>
      </c>
      <c r="B19" s="255" t="s">
        <v>420</v>
      </c>
      <c r="C19" s="89"/>
      <c r="D19" s="256">
        <f>+D15+D16</f>
        <v>21000</v>
      </c>
      <c r="E19" s="256">
        <f aca="true" t="shared" si="3" ref="E19:R19">+E15+E16</f>
        <v>2122</v>
      </c>
      <c r="F19" s="256">
        <f t="shared" si="3"/>
        <v>0</v>
      </c>
      <c r="G19" s="256">
        <f t="shared" si="3"/>
        <v>0</v>
      </c>
      <c r="H19" s="256">
        <f t="shared" si="3"/>
        <v>1408</v>
      </c>
      <c r="I19" s="256">
        <f t="shared" si="3"/>
        <v>0</v>
      </c>
      <c r="J19" s="256">
        <f t="shared" si="3"/>
        <v>0</v>
      </c>
      <c r="K19" s="256">
        <f t="shared" si="3"/>
        <v>0</v>
      </c>
      <c r="L19" s="256">
        <f t="shared" si="3"/>
        <v>4139</v>
      </c>
      <c r="M19" s="256">
        <f t="shared" si="3"/>
        <v>21348</v>
      </c>
      <c r="N19" s="256">
        <f t="shared" si="3"/>
        <v>0</v>
      </c>
      <c r="O19" s="256">
        <f t="shared" si="3"/>
        <v>0</v>
      </c>
      <c r="P19" s="256">
        <f t="shared" si="3"/>
        <v>0</v>
      </c>
      <c r="Q19" s="256">
        <f t="shared" si="3"/>
        <v>0</v>
      </c>
      <c r="R19" s="256">
        <f t="shared" si="3"/>
        <v>0</v>
      </c>
      <c r="S19" s="261">
        <f t="shared" si="2"/>
        <v>50017</v>
      </c>
      <c r="T19" s="13"/>
    </row>
    <row r="20" spans="1:20" ht="15.75" customHeight="1">
      <c r="A20" s="132"/>
      <c r="B20" s="30" t="s">
        <v>320</v>
      </c>
      <c r="C20" s="8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127">
        <f t="shared" si="2"/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127">
        <f t="shared" si="2"/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8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127">
        <f t="shared" si="2"/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8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127">
        <f t="shared" si="2"/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8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127">
        <f t="shared" si="2"/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8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127">
        <f t="shared" si="2"/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8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127">
        <f t="shared" si="2"/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8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127">
        <f t="shared" si="2"/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8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7</v>
      </c>
      <c r="O28" s="237">
        <v>0</v>
      </c>
      <c r="P28" s="237">
        <v>0</v>
      </c>
      <c r="Q28" s="237">
        <v>0</v>
      </c>
      <c r="R28" s="237">
        <v>0</v>
      </c>
      <c r="S28" s="127">
        <f t="shared" si="2"/>
        <v>7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8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127">
        <f t="shared" si="2"/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8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127">
        <f t="shared" si="2"/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8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127">
        <f t="shared" si="2"/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8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127">
        <f t="shared" si="2"/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8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127">
        <f t="shared" si="2"/>
        <v>0</v>
      </c>
      <c r="T33" s="8"/>
    </row>
    <row r="34" spans="1:20" ht="15.75" customHeight="1">
      <c r="A34" s="129" t="s">
        <v>151</v>
      </c>
      <c r="B34" s="254" t="s">
        <v>334</v>
      </c>
      <c r="C34" s="86"/>
      <c r="D34" s="238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127">
        <f t="shared" si="2"/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8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127">
        <f t="shared" si="2"/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8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127">
        <f t="shared" si="2"/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7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f>PL!H89</f>
        <v>8350</v>
      </c>
      <c r="M37" s="237">
        <v>0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127">
        <f t="shared" si="2"/>
        <v>8350</v>
      </c>
      <c r="T37" s="8"/>
    </row>
    <row r="38" spans="1:20" s="266" customFormat="1" ht="15.75" customHeight="1">
      <c r="A38" s="130" t="s">
        <v>425</v>
      </c>
      <c r="B38" s="255" t="s">
        <v>338</v>
      </c>
      <c r="C38" s="86"/>
      <c r="D38" s="256">
        <f>SUM(D39:D41)</f>
        <v>0</v>
      </c>
      <c r="E38" s="256">
        <f>SUM(E39:E41)</f>
        <v>0</v>
      </c>
      <c r="F38" s="256">
        <f>SUM(F39:F41)</f>
        <v>0</v>
      </c>
      <c r="G38" s="256">
        <f>SUM(G39:G41)</f>
        <v>0</v>
      </c>
      <c r="H38" s="256">
        <f>SUM(H39:H41)</f>
        <v>205</v>
      </c>
      <c r="I38" s="256">
        <f aca="true" t="shared" si="4" ref="I38:R38">SUM(I39:I41)</f>
        <v>0</v>
      </c>
      <c r="J38" s="256">
        <f t="shared" si="4"/>
        <v>3934</v>
      </c>
      <c r="K38" s="256">
        <f t="shared" si="4"/>
        <v>0</v>
      </c>
      <c r="L38" s="256">
        <v>-4139</v>
      </c>
      <c r="M38" s="256">
        <v>0</v>
      </c>
      <c r="N38" s="256">
        <f t="shared" si="4"/>
        <v>0</v>
      </c>
      <c r="O38" s="256">
        <f t="shared" si="4"/>
        <v>0</v>
      </c>
      <c r="P38" s="256">
        <f t="shared" si="4"/>
        <v>0</v>
      </c>
      <c r="Q38" s="256">
        <f t="shared" si="4"/>
        <v>0</v>
      </c>
      <c r="R38" s="256">
        <f t="shared" si="4"/>
        <v>0</v>
      </c>
      <c r="S38" s="261">
        <f t="shared" si="2"/>
        <v>0</v>
      </c>
      <c r="T38" s="13"/>
    </row>
    <row r="39" spans="1:20" ht="15.75" customHeight="1">
      <c r="A39" s="131" t="s">
        <v>426</v>
      </c>
      <c r="B39" s="30" t="s">
        <v>339</v>
      </c>
      <c r="C39" s="86"/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127">
        <f t="shared" si="2"/>
        <v>0</v>
      </c>
      <c r="T39" s="8"/>
    </row>
    <row r="40" spans="1:20" ht="15.75" customHeight="1">
      <c r="A40" s="131" t="s">
        <v>427</v>
      </c>
      <c r="B40" s="30" t="s">
        <v>340</v>
      </c>
      <c r="C40" s="86"/>
      <c r="D40" s="237">
        <v>0</v>
      </c>
      <c r="E40" s="237">
        <v>0</v>
      </c>
      <c r="F40" s="237">
        <v>0</v>
      </c>
      <c r="G40" s="237">
        <v>0</v>
      </c>
      <c r="H40" s="237">
        <v>205</v>
      </c>
      <c r="I40" s="237">
        <v>0</v>
      </c>
      <c r="J40" s="237">
        <v>3934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127">
        <f t="shared" si="2"/>
        <v>4139</v>
      </c>
      <c r="T40" s="8"/>
    </row>
    <row r="41" spans="1:20" ht="15.75" customHeight="1">
      <c r="A41" s="131" t="s">
        <v>428</v>
      </c>
      <c r="B41" s="30" t="s">
        <v>150</v>
      </c>
      <c r="C41" s="86"/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-4139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127">
        <f t="shared" si="2"/>
        <v>-4139</v>
      </c>
      <c r="T41" s="8"/>
    </row>
    <row r="42" spans="1:20" ht="15.75" customHeight="1">
      <c r="A42" s="131"/>
      <c r="B42" s="30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127"/>
      <c r="T42" s="8"/>
    </row>
    <row r="43" spans="1:20" ht="15.75" customHeight="1">
      <c r="A43" s="253"/>
      <c r="B43" s="252" t="s">
        <v>439</v>
      </c>
      <c r="C43" s="251"/>
      <c r="D43" s="250">
        <f>SUM(D18,D19,D20,D23:D36)</f>
        <v>21000</v>
      </c>
      <c r="E43" s="250">
        <f>SUM(E18,E19,E20,E23:E36)</f>
        <v>2122</v>
      </c>
      <c r="F43" s="250">
        <v>0</v>
      </c>
      <c r="G43" s="250">
        <v>0</v>
      </c>
      <c r="H43" s="250">
        <f>SUM(H18,H19,H20,H25:H38)</f>
        <v>1613</v>
      </c>
      <c r="I43" s="250">
        <v>0</v>
      </c>
      <c r="J43" s="250">
        <f>SUM(J18,J19,J20,J25:J38)</f>
        <v>3934</v>
      </c>
      <c r="K43" s="250">
        <v>0</v>
      </c>
      <c r="L43" s="250">
        <f>SUM(L18,L19,L20,L23:L38)</f>
        <v>8350</v>
      </c>
      <c r="M43" s="250">
        <f>SUM(M18,M19,M20,M23:M38)</f>
        <v>21348</v>
      </c>
      <c r="N43" s="250">
        <f>SUM(N18,N19,N20,N23:N38)</f>
        <v>7</v>
      </c>
      <c r="O43" s="250">
        <v>0</v>
      </c>
      <c r="P43" s="250">
        <v>0</v>
      </c>
      <c r="Q43" s="250">
        <v>0</v>
      </c>
      <c r="R43" s="250">
        <v>0</v>
      </c>
      <c r="S43" s="250">
        <f>SUM(D43:R43)</f>
        <v>58374</v>
      </c>
      <c r="T43" s="8"/>
    </row>
    <row r="44" spans="1:20" ht="15.75" customHeight="1">
      <c r="A44" s="241"/>
      <c r="B44" s="242"/>
      <c r="C44" s="86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8"/>
    </row>
    <row r="45" spans="1:20" ht="15.75" customHeight="1">
      <c r="A45" s="241"/>
      <c r="B45" s="262" t="s">
        <v>429</v>
      </c>
      <c r="C45" s="86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8"/>
    </row>
    <row r="46" spans="1:20" ht="15.75" customHeight="1">
      <c r="A46" s="129"/>
      <c r="B46" s="239" t="s">
        <v>436</v>
      </c>
      <c r="C46" s="86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7"/>
      <c r="O46" s="237"/>
      <c r="P46" s="237"/>
      <c r="Q46" s="238"/>
      <c r="R46" s="238"/>
      <c r="S46" s="127">
        <f aca="true" t="shared" si="5" ref="S46:S71">SUM(D46:R46)</f>
        <v>0</v>
      </c>
      <c r="T46" s="8"/>
    </row>
    <row r="47" spans="1:20" ht="15.75" customHeight="1">
      <c r="A47" s="129"/>
      <c r="B47" s="300" t="s">
        <v>438</v>
      </c>
      <c r="C47" s="86"/>
      <c r="D47" s="237"/>
      <c r="E47" s="237"/>
      <c r="F47" s="237"/>
      <c r="G47" s="237"/>
      <c r="H47" s="237"/>
      <c r="I47" s="237"/>
      <c r="J47" s="237"/>
      <c r="K47" s="237"/>
      <c r="L47" s="238"/>
      <c r="M47" s="238"/>
      <c r="N47" s="237"/>
      <c r="O47" s="237"/>
      <c r="P47" s="237"/>
      <c r="Q47" s="238"/>
      <c r="R47" s="238"/>
      <c r="S47" s="127"/>
      <c r="T47" s="8"/>
    </row>
    <row r="48" spans="1:20" ht="15.75" customHeight="1">
      <c r="A48" s="130" t="s">
        <v>98</v>
      </c>
      <c r="B48" s="255" t="s">
        <v>432</v>
      </c>
      <c r="C48" s="88">
        <v>17</v>
      </c>
      <c r="D48" s="256">
        <v>21000</v>
      </c>
      <c r="E48" s="256">
        <v>2122</v>
      </c>
      <c r="F48" s="256">
        <v>0</v>
      </c>
      <c r="G48" s="256">
        <v>0</v>
      </c>
      <c r="H48" s="256">
        <v>1614</v>
      </c>
      <c r="I48" s="256">
        <v>0</v>
      </c>
      <c r="J48" s="256">
        <v>25281</v>
      </c>
      <c r="K48" s="256">
        <v>0</v>
      </c>
      <c r="L48" s="256">
        <v>34534</v>
      </c>
      <c r="M48" s="256">
        <v>0</v>
      </c>
      <c r="N48" s="256">
        <v>-29</v>
      </c>
      <c r="O48" s="256">
        <v>0</v>
      </c>
      <c r="P48" s="256">
        <v>0</v>
      </c>
      <c r="Q48" s="256">
        <v>0</v>
      </c>
      <c r="R48" s="256">
        <v>0</v>
      </c>
      <c r="S48" s="256">
        <v>84522</v>
      </c>
      <c r="T48" s="8"/>
    </row>
    <row r="49" spans="1:20" ht="15.75" customHeight="1">
      <c r="A49" s="132"/>
      <c r="B49" s="30" t="s">
        <v>320</v>
      </c>
      <c r="C49" s="86"/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</v>
      </c>
      <c r="P49" s="237">
        <v>0</v>
      </c>
      <c r="Q49" s="237">
        <v>0</v>
      </c>
      <c r="R49" s="237">
        <v>0</v>
      </c>
      <c r="S49" s="127">
        <f t="shared" si="5"/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127">
        <f t="shared" si="5"/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27">
        <f t="shared" si="5"/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27">
        <f t="shared" si="5"/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27">
        <f t="shared" si="5"/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127">
        <f t="shared" si="5"/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237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-22722</v>
      </c>
      <c r="M55" s="237">
        <v>0</v>
      </c>
      <c r="N55" s="237">
        <v>0</v>
      </c>
      <c r="O55" s="237">
        <f>-L55</f>
        <v>22722</v>
      </c>
      <c r="P55" s="237">
        <v>0</v>
      </c>
      <c r="Q55" s="237">
        <v>0</v>
      </c>
      <c r="R55" s="237">
        <v>0</v>
      </c>
      <c r="S55" s="127">
        <f t="shared" si="5"/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127">
        <f t="shared" si="5"/>
        <v>0</v>
      </c>
      <c r="T56" s="8"/>
    </row>
    <row r="57" spans="1:20" ht="15.75" customHeight="1">
      <c r="A57" s="129" t="s">
        <v>124</v>
      </c>
      <c r="B57" s="205" t="s">
        <v>203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f>Pasif!F43-N48</f>
        <v>29</v>
      </c>
      <c r="O57" s="237">
        <v>0</v>
      </c>
      <c r="P57" s="237">
        <v>0</v>
      </c>
      <c r="Q57" s="237">
        <v>0</v>
      </c>
      <c r="R57" s="237">
        <v>0</v>
      </c>
      <c r="S57" s="127">
        <f t="shared" si="5"/>
        <v>29</v>
      </c>
      <c r="T57" s="8"/>
    </row>
    <row r="58" spans="1:20" ht="15.75" customHeight="1">
      <c r="A58" s="129" t="s">
        <v>128</v>
      </c>
      <c r="B58" s="205" t="s">
        <v>329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237">
        <v>0</v>
      </c>
      <c r="Q58" s="237">
        <v>0</v>
      </c>
      <c r="R58" s="237">
        <v>0</v>
      </c>
      <c r="S58" s="127">
        <f t="shared" si="5"/>
        <v>0</v>
      </c>
      <c r="T58" s="8"/>
    </row>
    <row r="59" spans="1:20" ht="15.75" customHeight="1">
      <c r="A59" s="129" t="s">
        <v>135</v>
      </c>
      <c r="B59" s="205" t="s">
        <v>330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127">
        <f t="shared" si="5"/>
        <v>0</v>
      </c>
      <c r="T59" s="8"/>
    </row>
    <row r="60" spans="1:20" ht="15.75" customHeight="1">
      <c r="A60" s="129" t="s">
        <v>137</v>
      </c>
      <c r="B60" s="205" t="s">
        <v>331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127">
        <f t="shared" si="5"/>
        <v>0</v>
      </c>
      <c r="T60" s="8"/>
    </row>
    <row r="61" spans="1:20" ht="15.75" customHeight="1">
      <c r="A61" s="130" t="s">
        <v>139</v>
      </c>
      <c r="B61" s="205" t="s">
        <v>332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127">
        <f t="shared" si="5"/>
        <v>0</v>
      </c>
      <c r="T61" s="8"/>
    </row>
    <row r="62" spans="1:20" ht="15.75" customHeight="1">
      <c r="A62" s="129" t="s">
        <v>141</v>
      </c>
      <c r="B62" s="19" t="s">
        <v>341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127">
        <f t="shared" si="5"/>
        <v>0</v>
      </c>
      <c r="T62" s="8"/>
    </row>
    <row r="63" spans="1:20" ht="15.75" customHeight="1">
      <c r="A63" s="129" t="s">
        <v>143</v>
      </c>
      <c r="B63" s="206" t="s">
        <v>334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127">
        <f t="shared" si="5"/>
        <v>0</v>
      </c>
      <c r="T63" s="8"/>
    </row>
    <row r="64" spans="1:20" ht="15.75" customHeight="1">
      <c r="A64" s="129" t="s">
        <v>145</v>
      </c>
      <c r="B64" s="205" t="s">
        <v>335</v>
      </c>
      <c r="D64" s="237">
        <v>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127">
        <f t="shared" si="5"/>
        <v>0</v>
      </c>
      <c r="T64" s="8"/>
    </row>
    <row r="65" spans="1:20" ht="15.75" customHeight="1">
      <c r="A65" s="129" t="s">
        <v>151</v>
      </c>
      <c r="B65" s="205" t="s">
        <v>336</v>
      </c>
      <c r="D65" s="237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0</v>
      </c>
      <c r="Q65" s="237">
        <v>0</v>
      </c>
      <c r="R65" s="237">
        <v>0</v>
      </c>
      <c r="S65" s="127">
        <f t="shared" si="5"/>
        <v>0</v>
      </c>
      <c r="T65" s="8"/>
    </row>
    <row r="66" spans="1:20" ht="15.75" customHeight="1">
      <c r="A66" s="130" t="s">
        <v>153</v>
      </c>
      <c r="B66" s="205" t="s">
        <v>337</v>
      </c>
      <c r="D66" s="237">
        <v>0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f>+PL!D89</f>
        <v>16639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127">
        <f t="shared" si="5"/>
        <v>16639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256">
        <f>SUM(D68:D70)</f>
        <v>0</v>
      </c>
      <c r="E67" s="256">
        <f aca="true" t="shared" si="6" ref="E67:R67">SUM(E68:E70)</f>
        <v>0</v>
      </c>
      <c r="F67" s="256">
        <f t="shared" si="6"/>
        <v>0</v>
      </c>
      <c r="G67" s="256">
        <f t="shared" si="6"/>
        <v>0</v>
      </c>
      <c r="H67" s="256">
        <f t="shared" si="6"/>
        <v>1672</v>
      </c>
      <c r="I67" s="256">
        <f t="shared" si="6"/>
        <v>0</v>
      </c>
      <c r="J67" s="256">
        <f t="shared" si="6"/>
        <v>10140</v>
      </c>
      <c r="K67" s="256">
        <f t="shared" si="6"/>
        <v>0</v>
      </c>
      <c r="L67" s="256">
        <f t="shared" si="6"/>
        <v>-11812</v>
      </c>
      <c r="M67" s="256">
        <f t="shared" si="6"/>
        <v>0</v>
      </c>
      <c r="N67" s="256">
        <f t="shared" si="6"/>
        <v>0</v>
      </c>
      <c r="O67" s="256">
        <f t="shared" si="6"/>
        <v>0</v>
      </c>
      <c r="P67" s="256">
        <f t="shared" si="6"/>
        <v>0</v>
      </c>
      <c r="Q67" s="256">
        <f t="shared" si="6"/>
        <v>0</v>
      </c>
      <c r="R67" s="256">
        <f t="shared" si="6"/>
        <v>0</v>
      </c>
      <c r="S67" s="127">
        <f t="shared" si="5"/>
        <v>0</v>
      </c>
      <c r="T67" s="8"/>
    </row>
    <row r="68" spans="1:20" ht="15.75" customHeight="1">
      <c r="A68" s="131" t="s">
        <v>342</v>
      </c>
      <c r="B68" s="205" t="s">
        <v>339</v>
      </c>
      <c r="D68" s="237">
        <v>0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v>0</v>
      </c>
      <c r="O68" s="237">
        <v>0</v>
      </c>
      <c r="P68" s="237">
        <v>0</v>
      </c>
      <c r="Q68" s="237">
        <v>0</v>
      </c>
      <c r="R68" s="237">
        <v>0</v>
      </c>
      <c r="S68" s="127">
        <f t="shared" si="5"/>
        <v>0</v>
      </c>
      <c r="T68" s="8"/>
    </row>
    <row r="69" spans="1:20" ht="15.75" customHeight="1">
      <c r="A69" s="131" t="s">
        <v>343</v>
      </c>
      <c r="B69" s="205" t="s">
        <v>340</v>
      </c>
      <c r="D69" s="237">
        <v>0</v>
      </c>
      <c r="E69" s="237">
        <v>0</v>
      </c>
      <c r="F69" s="237">
        <v>0</v>
      </c>
      <c r="G69" s="237">
        <v>0</v>
      </c>
      <c r="H69" s="237">
        <v>1672</v>
      </c>
      <c r="I69" s="237">
        <v>0</v>
      </c>
      <c r="J69" s="237">
        <v>10140</v>
      </c>
      <c r="K69" s="237">
        <v>0</v>
      </c>
      <c r="L69" s="237">
        <f>-(+L48+L55)</f>
        <v>-11812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127">
        <f t="shared" si="5"/>
        <v>0</v>
      </c>
      <c r="T69" s="8"/>
    </row>
    <row r="70" spans="1:20" ht="15.75" customHeight="1">
      <c r="A70" s="131" t="s">
        <v>344</v>
      </c>
      <c r="B70" s="205" t="s">
        <v>150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127">
        <f t="shared" si="5"/>
        <v>0</v>
      </c>
      <c r="T70" s="8"/>
    </row>
    <row r="71" spans="1:20" ht="15.75" customHeight="1">
      <c r="A71" s="130"/>
      <c r="B71" s="205"/>
      <c r="C71" s="263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127">
        <f t="shared" si="5"/>
        <v>0</v>
      </c>
      <c r="T71" s="8"/>
    </row>
    <row r="72" spans="1:20" ht="15.75" customHeight="1">
      <c r="A72" s="133"/>
      <c r="B72" s="240" t="s">
        <v>440</v>
      </c>
      <c r="C72" s="207"/>
      <c r="D72" s="236">
        <f aca="true" t="shared" si="7" ref="D72:M72">+D48+D50+D51+SUM(D54:D67)</f>
        <v>21000</v>
      </c>
      <c r="E72" s="236">
        <f t="shared" si="7"/>
        <v>2122</v>
      </c>
      <c r="F72" s="236">
        <f t="shared" si="7"/>
        <v>0</v>
      </c>
      <c r="G72" s="236">
        <f t="shared" si="7"/>
        <v>0</v>
      </c>
      <c r="H72" s="236">
        <f t="shared" si="7"/>
        <v>3286</v>
      </c>
      <c r="I72" s="236">
        <f t="shared" si="7"/>
        <v>0</v>
      </c>
      <c r="J72" s="236">
        <f t="shared" si="7"/>
        <v>35421</v>
      </c>
      <c r="K72" s="236">
        <f t="shared" si="7"/>
        <v>0</v>
      </c>
      <c r="L72" s="236">
        <f t="shared" si="7"/>
        <v>16639</v>
      </c>
      <c r="M72" s="236">
        <f t="shared" si="7"/>
        <v>0</v>
      </c>
      <c r="N72" s="236">
        <f>+N48+N50+N51+SUM(N54:N67)</f>
        <v>0</v>
      </c>
      <c r="O72" s="236">
        <f>+O48+O50+O51+SUM(O54:O67)</f>
        <v>22722</v>
      </c>
      <c r="P72" s="236">
        <f>+P48+P50+P51+SUM(P54:P67)</f>
        <v>0</v>
      </c>
      <c r="Q72" s="236">
        <f>+Q48+Q50+Q51+SUM(Q54:Q67)</f>
        <v>0</v>
      </c>
      <c r="R72" s="236">
        <f>+R48+R50+R51+SUM(R54:R67)</f>
        <v>0</v>
      </c>
      <c r="S72" s="236">
        <f>+S48+S50+S51+SUM(S54:S70)</f>
        <v>101190</v>
      </c>
      <c r="T72" s="8"/>
    </row>
    <row r="74" spans="8:19" ht="19.5" customHeight="1">
      <c r="H74" s="249">
        <f>H72-Pasif!F52</f>
        <v>0</v>
      </c>
      <c r="J74" s="249">
        <f>Pasif!D54-J72</f>
        <v>0</v>
      </c>
      <c r="L74" s="17">
        <f>L72-Pasif!D58</f>
        <v>0</v>
      </c>
      <c r="M74" s="249">
        <f>M72-Pasif!D57</f>
        <v>0</v>
      </c>
      <c r="N74" s="249">
        <f>N72-Pasif!F43</f>
        <v>0</v>
      </c>
      <c r="O74" s="249">
        <f>+O72-Pasif!F44</f>
        <v>0</v>
      </c>
      <c r="S74" s="249">
        <f>S72-Pasif!F38</f>
        <v>0</v>
      </c>
    </row>
    <row r="76" ht="19.5" customHeight="1">
      <c r="H76" s="249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  <ignoredErrors>
    <ignoredError sqref="M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tabSelected="1" zoomScale="85" zoomScaleNormal="85" zoomScalePageLayoutView="0" workbookViewId="0" topLeftCell="A1">
      <selection activeCell="C20" sqref="C20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6" t="s">
        <v>421</v>
      </c>
      <c r="B1" s="247"/>
      <c r="C1" s="149"/>
      <c r="D1" s="25"/>
      <c r="F1" s="25"/>
    </row>
    <row r="2" spans="1:6" s="15" customFormat="1" ht="20.25">
      <c r="A2" s="248" t="s">
        <v>437</v>
      </c>
      <c r="B2" s="247"/>
      <c r="C2" s="149"/>
      <c r="D2" s="25"/>
      <c r="F2" s="25"/>
    </row>
    <row r="3" spans="1:6" s="15" customFormat="1" ht="20.25">
      <c r="A3" s="246" t="s">
        <v>48</v>
      </c>
      <c r="B3" s="247"/>
      <c r="C3" s="149"/>
      <c r="D3" s="25"/>
      <c r="F3" s="25"/>
    </row>
    <row r="4" spans="1:6" s="15" customFormat="1" ht="19.5">
      <c r="A4" s="59" t="s">
        <v>415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Denetimden Geçmemiş</v>
      </c>
      <c r="E10" s="141"/>
      <c r="F10" s="120" t="str">
        <f>D10</f>
        <v>Bağımsız Denetimden Geçmemiş</v>
      </c>
    </row>
    <row r="11" spans="1:6" ht="45.75" customHeight="1">
      <c r="A11" s="100"/>
      <c r="B11" s="145"/>
      <c r="C11" s="124" t="s">
        <v>345</v>
      </c>
      <c r="D11" s="265" t="s">
        <v>436</v>
      </c>
      <c r="E11" s="146"/>
      <c r="F11" s="265" t="s">
        <v>434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6" ht="15">
      <c r="A15" s="99" t="s">
        <v>231</v>
      </c>
      <c r="B15" s="57" t="s">
        <v>403</v>
      </c>
      <c r="C15" s="39"/>
      <c r="D15" s="138">
        <f>SUM(D17:D25)</f>
        <v>21516</v>
      </c>
      <c r="E15" s="142"/>
      <c r="F15" s="138">
        <v>6562</v>
      </c>
    </row>
    <row r="16" spans="1:6" ht="12.75" customHeight="1">
      <c r="A16" s="96"/>
      <c r="B16" s="57"/>
      <c r="C16" s="39"/>
      <c r="D16" s="138"/>
      <c r="E16" s="142"/>
      <c r="F16" s="138"/>
    </row>
    <row r="17" spans="1:6" ht="15">
      <c r="A17" s="99" t="s">
        <v>232</v>
      </c>
      <c r="B17" s="57" t="s">
        <v>404</v>
      </c>
      <c r="C17" s="39"/>
      <c r="D17" s="138">
        <v>92137</v>
      </c>
      <c r="E17" s="142"/>
      <c r="F17" s="138">
        <v>55192</v>
      </c>
    </row>
    <row r="18" spans="1:6" ht="15">
      <c r="A18" s="99" t="s">
        <v>233</v>
      </c>
      <c r="B18" s="57" t="s">
        <v>405</v>
      </c>
      <c r="C18" s="39"/>
      <c r="D18" s="138">
        <v>934</v>
      </c>
      <c r="E18" s="142"/>
      <c r="F18" s="138">
        <v>-784</v>
      </c>
    </row>
    <row r="19" spans="1:6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</row>
    <row r="20" spans="1:6" ht="15">
      <c r="A20" s="99" t="s">
        <v>408</v>
      </c>
      <c r="B20" s="57" t="s">
        <v>409</v>
      </c>
      <c r="C20" s="39"/>
      <c r="D20" s="138">
        <v>15826</v>
      </c>
      <c r="E20" s="142"/>
      <c r="F20" s="138">
        <v>13954</v>
      </c>
    </row>
    <row r="21" spans="1:6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</row>
    <row r="22" spans="1:6" ht="15">
      <c r="A22" s="99" t="s">
        <v>412</v>
      </c>
      <c r="B22" s="57" t="s">
        <v>293</v>
      </c>
      <c r="C22" s="39">
        <v>8</v>
      </c>
      <c r="D22" s="138">
        <v>179</v>
      </c>
      <c r="E22" s="142"/>
      <c r="F22" s="138">
        <v>248</v>
      </c>
    </row>
    <row r="23" spans="1:6" ht="15">
      <c r="A23" s="99" t="s">
        <v>294</v>
      </c>
      <c r="B23" s="57" t="s">
        <v>295</v>
      </c>
      <c r="C23" s="39"/>
      <c r="D23" s="138">
        <v>-24186</v>
      </c>
      <c r="E23" s="142"/>
      <c r="F23" s="138">
        <v>-17784</v>
      </c>
    </row>
    <row r="24" spans="1:6" ht="15">
      <c r="A24" s="99" t="s">
        <v>296</v>
      </c>
      <c r="B24" s="57" t="s">
        <v>297</v>
      </c>
      <c r="C24" s="39">
        <v>11</v>
      </c>
      <c r="D24" s="138">
        <v>-4532</v>
      </c>
      <c r="E24" s="142"/>
      <c r="F24" s="138">
        <v>-1758</v>
      </c>
    </row>
    <row r="25" spans="1:6" ht="15">
      <c r="A25" s="99" t="s">
        <v>298</v>
      </c>
      <c r="B25" s="57" t="s">
        <v>123</v>
      </c>
      <c r="C25" s="39"/>
      <c r="D25" s="138">
        <v>-58842</v>
      </c>
      <c r="E25" s="142"/>
      <c r="F25" s="138">
        <v>-42506</v>
      </c>
    </row>
    <row r="26" spans="1:6" ht="12.75" customHeight="1">
      <c r="A26" s="96"/>
      <c r="B26" s="57"/>
      <c r="C26" s="39"/>
      <c r="D26" s="138"/>
      <c r="E26" s="142"/>
      <c r="F26" s="138"/>
    </row>
    <row r="27" spans="1:6" ht="15">
      <c r="A27" s="99" t="s">
        <v>234</v>
      </c>
      <c r="B27" s="57" t="s">
        <v>299</v>
      </c>
      <c r="C27" s="39"/>
      <c r="D27" s="138">
        <f>SUM(D29:D34)</f>
        <v>-34365</v>
      </c>
      <c r="E27" s="142"/>
      <c r="F27" s="138">
        <v>-103992</v>
      </c>
    </row>
    <row r="28" spans="1:6" ht="12.75" customHeight="1">
      <c r="A28" s="96"/>
      <c r="B28" s="57"/>
      <c r="C28" s="39"/>
      <c r="D28" s="138"/>
      <c r="E28" s="142"/>
      <c r="F28" s="138"/>
    </row>
    <row r="29" spans="1:6" ht="15">
      <c r="A29" s="136" t="s">
        <v>235</v>
      </c>
      <c r="B29" s="57" t="s">
        <v>378</v>
      </c>
      <c r="C29" s="39"/>
      <c r="D29" s="138">
        <v>-136596</v>
      </c>
      <c r="E29" s="142"/>
      <c r="F29" s="138">
        <v>477438</v>
      </c>
    </row>
    <row r="30" spans="1:6" ht="15">
      <c r="A30" s="99" t="s">
        <v>236</v>
      </c>
      <c r="B30" s="57" t="s">
        <v>300</v>
      </c>
      <c r="C30" s="39"/>
      <c r="D30" s="138">
        <v>282</v>
      </c>
      <c r="E30" s="142"/>
      <c r="F30" s="138">
        <v>-1333</v>
      </c>
    </row>
    <row r="31" spans="1:6" ht="15">
      <c r="A31" s="99" t="s">
        <v>50</v>
      </c>
      <c r="B31" s="57" t="s">
        <v>51</v>
      </c>
      <c r="C31" s="39"/>
      <c r="D31" s="138">
        <v>-40</v>
      </c>
      <c r="E31" s="142"/>
      <c r="F31" s="138">
        <v>795</v>
      </c>
    </row>
    <row r="32" spans="1:6" ht="15">
      <c r="A32" s="99" t="s">
        <v>52</v>
      </c>
      <c r="B32" s="57" t="s">
        <v>53</v>
      </c>
      <c r="C32" s="39"/>
      <c r="D32" s="127">
        <v>101583</v>
      </c>
      <c r="E32" s="142"/>
      <c r="F32" s="138">
        <v>-582563</v>
      </c>
    </row>
    <row r="33" spans="1:6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</row>
    <row r="34" spans="1:6" ht="15">
      <c r="A34" s="99" t="s">
        <v>56</v>
      </c>
      <c r="B34" s="57" t="s">
        <v>57</v>
      </c>
      <c r="C34" s="39"/>
      <c r="D34" s="138">
        <v>406</v>
      </c>
      <c r="E34" s="142"/>
      <c r="F34" s="138">
        <v>1671</v>
      </c>
    </row>
    <row r="35" spans="1:6" ht="12.75" customHeight="1">
      <c r="A35" s="96"/>
      <c r="B35" s="57"/>
      <c r="C35" s="39"/>
      <c r="D35" s="138"/>
      <c r="E35" s="142"/>
      <c r="F35" s="138"/>
    </row>
    <row r="36" spans="1:6" ht="15">
      <c r="A36" s="96" t="s">
        <v>98</v>
      </c>
      <c r="B36" s="57" t="s">
        <v>58</v>
      </c>
      <c r="C36" s="39"/>
      <c r="D36" s="138">
        <f>+D27+D15</f>
        <v>-12849</v>
      </c>
      <c r="E36" s="142"/>
      <c r="F36" s="138">
        <v>-97430</v>
      </c>
    </row>
    <row r="37" spans="1:6" ht="12.75" customHeight="1">
      <c r="A37" s="96"/>
      <c r="B37" s="57"/>
      <c r="C37" s="39"/>
      <c r="D37" s="138"/>
      <c r="E37" s="142"/>
      <c r="F37" s="138"/>
    </row>
    <row r="38" spans="1:6" ht="15">
      <c r="A38" s="97" t="s">
        <v>59</v>
      </c>
      <c r="B38" s="56" t="s">
        <v>60</v>
      </c>
      <c r="C38" s="39"/>
      <c r="D38" s="138"/>
      <c r="E38" s="142"/>
      <c r="F38" s="138"/>
    </row>
    <row r="39" spans="1:6" ht="12.75" customHeight="1">
      <c r="A39" s="96"/>
      <c r="B39" s="57"/>
      <c r="C39" s="39"/>
      <c r="D39" s="138"/>
      <c r="E39" s="142"/>
      <c r="F39" s="138"/>
    </row>
    <row r="40" spans="1:6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</row>
    <row r="41" spans="1:6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</row>
    <row r="42" spans="1:6" ht="15">
      <c r="A42" s="99" t="s">
        <v>105</v>
      </c>
      <c r="B42" s="57" t="s">
        <v>63</v>
      </c>
      <c r="C42" s="147" t="s">
        <v>379</v>
      </c>
      <c r="D42" s="138">
        <v>-875</v>
      </c>
      <c r="E42" s="142"/>
      <c r="F42" s="138">
        <v>-189</v>
      </c>
    </row>
    <row r="43" spans="1:6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</row>
    <row r="44" spans="1:6" ht="15">
      <c r="A44" s="99" t="s">
        <v>243</v>
      </c>
      <c r="B44" s="57" t="s">
        <v>65</v>
      </c>
      <c r="C44" s="39"/>
      <c r="D44" s="127">
        <v>-3500</v>
      </c>
      <c r="E44" s="142"/>
      <c r="F44" s="138">
        <v>0</v>
      </c>
    </row>
    <row r="45" spans="1:6" ht="15">
      <c r="A45" s="99" t="s">
        <v>66</v>
      </c>
      <c r="B45" s="57" t="s">
        <v>67</v>
      </c>
      <c r="C45" s="39"/>
      <c r="D45" s="127">
        <v>7282</v>
      </c>
      <c r="E45" s="142"/>
      <c r="F45" s="138">
        <v>0</v>
      </c>
    </row>
    <row r="46" spans="1:6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</row>
    <row r="47" spans="1:6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</row>
    <row r="48" spans="1:6" ht="15">
      <c r="A48" s="99" t="s">
        <v>72</v>
      </c>
      <c r="B48" s="57" t="s">
        <v>150</v>
      </c>
      <c r="C48" s="39"/>
      <c r="D48" s="138">
        <v>4252</v>
      </c>
      <c r="E48" s="142"/>
      <c r="F48" s="138">
        <v>-2805</v>
      </c>
    </row>
    <row r="49" spans="1:6" ht="15">
      <c r="A49" s="96"/>
      <c r="B49" s="57"/>
      <c r="C49" s="39"/>
      <c r="D49" s="138"/>
      <c r="E49" s="142"/>
      <c r="F49" s="138"/>
    </row>
    <row r="50" spans="1:6" ht="15">
      <c r="A50" s="96" t="s">
        <v>100</v>
      </c>
      <c r="B50" s="57" t="s">
        <v>73</v>
      </c>
      <c r="C50" s="39"/>
      <c r="D50" s="127">
        <f>SUM(D42:D49)</f>
        <v>7159</v>
      </c>
      <c r="E50" s="142"/>
      <c r="F50" s="127">
        <v>-2994</v>
      </c>
    </row>
    <row r="51" spans="1:6" ht="12.75" customHeight="1">
      <c r="A51" s="96"/>
      <c r="B51" s="57"/>
      <c r="C51" s="39"/>
      <c r="D51" s="138"/>
      <c r="E51" s="142"/>
      <c r="F51" s="138"/>
    </row>
    <row r="52" spans="1:6" ht="15">
      <c r="A52" s="97" t="s">
        <v>74</v>
      </c>
      <c r="B52" s="56" t="s">
        <v>75</v>
      </c>
      <c r="C52" s="39"/>
      <c r="D52" s="138"/>
      <c r="E52" s="142"/>
      <c r="F52" s="138"/>
    </row>
    <row r="53" spans="1:6" ht="12.75" customHeight="1">
      <c r="A53" s="96"/>
      <c r="B53" s="57"/>
      <c r="C53" s="39"/>
      <c r="D53" s="138"/>
      <c r="E53" s="142"/>
      <c r="F53" s="138"/>
    </row>
    <row r="54" spans="1:6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</row>
    <row r="55" spans="1:6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</row>
    <row r="56" spans="1:6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</row>
    <row r="57" spans="1:6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</row>
    <row r="58" spans="1:6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</row>
    <row r="59" spans="1:6" ht="15">
      <c r="A59" s="99" t="s">
        <v>261</v>
      </c>
      <c r="B59" s="57" t="s">
        <v>123</v>
      </c>
      <c r="C59" s="39"/>
      <c r="D59" s="127" t="s">
        <v>414</v>
      </c>
      <c r="E59" s="142"/>
      <c r="F59" s="138" t="s">
        <v>414</v>
      </c>
    </row>
    <row r="60" spans="1:6" ht="12.75" customHeight="1">
      <c r="A60" s="99"/>
      <c r="B60" s="57"/>
      <c r="C60" s="39"/>
      <c r="D60" s="138"/>
      <c r="E60" s="142"/>
      <c r="F60" s="138"/>
    </row>
    <row r="61" spans="1:6" ht="15">
      <c r="A61" s="96" t="s">
        <v>107</v>
      </c>
      <c r="B61" s="57" t="s">
        <v>79</v>
      </c>
      <c r="C61" s="39"/>
      <c r="D61" s="138">
        <f>+D54</f>
        <v>0</v>
      </c>
      <c r="E61" s="142"/>
      <c r="F61" s="138">
        <v>0</v>
      </c>
    </row>
    <row r="62" spans="1:6" ht="12.75" customHeight="1">
      <c r="A62" s="99"/>
      <c r="B62" s="57"/>
      <c r="C62" s="39"/>
      <c r="D62" s="138"/>
      <c r="E62" s="142"/>
      <c r="F62" s="138"/>
    </row>
    <row r="63" spans="1:6" ht="15">
      <c r="A63" s="96" t="s">
        <v>109</v>
      </c>
      <c r="B63" s="57" t="s">
        <v>80</v>
      </c>
      <c r="C63" s="39"/>
      <c r="D63" s="127">
        <v>-160</v>
      </c>
      <c r="E63" s="142"/>
      <c r="F63" s="138">
        <v>759</v>
      </c>
    </row>
    <row r="64" spans="1:6" ht="12.75" customHeight="1">
      <c r="A64" s="96"/>
      <c r="B64" s="57"/>
      <c r="C64" s="39"/>
      <c r="D64" s="138"/>
      <c r="E64" s="142"/>
      <c r="F64" s="138"/>
    </row>
    <row r="65" spans="1:6" ht="15">
      <c r="A65" s="97" t="s">
        <v>111</v>
      </c>
      <c r="B65" s="56" t="s">
        <v>413</v>
      </c>
      <c r="C65" s="39"/>
      <c r="D65" s="139">
        <f>SUM(D36,D50,D63)</f>
        <v>-5850</v>
      </c>
      <c r="E65" s="143"/>
      <c r="F65" s="139">
        <v>-99665</v>
      </c>
    </row>
    <row r="66" spans="1:6" ht="12.75" customHeight="1">
      <c r="A66" s="96"/>
      <c r="B66" s="56"/>
      <c r="C66" s="39"/>
      <c r="D66" s="138"/>
      <c r="E66" s="142"/>
      <c r="F66" s="138"/>
    </row>
    <row r="67" spans="1:6" ht="15">
      <c r="A67" s="97" t="s">
        <v>113</v>
      </c>
      <c r="B67" s="56" t="s">
        <v>84</v>
      </c>
      <c r="C67" s="39"/>
      <c r="D67" s="139">
        <f>+Aktif!J12+Aktif!J19</f>
        <v>7092</v>
      </c>
      <c r="E67" s="143"/>
      <c r="F67" s="139">
        <v>106985</v>
      </c>
    </row>
    <row r="68" spans="1:6" ht="15">
      <c r="A68" s="123"/>
      <c r="B68" s="137"/>
      <c r="C68" s="124"/>
      <c r="D68" s="140"/>
      <c r="E68" s="144"/>
      <c r="F68" s="140"/>
    </row>
    <row r="69" spans="1:6" ht="12.75" customHeight="1">
      <c r="A69" s="96"/>
      <c r="B69" s="57"/>
      <c r="C69" s="39"/>
      <c r="D69" s="138"/>
      <c r="E69" s="142"/>
      <c r="F69" s="138"/>
    </row>
    <row r="70" spans="1:6" ht="15">
      <c r="A70" s="123" t="s">
        <v>124</v>
      </c>
      <c r="B70" s="137" t="s">
        <v>81</v>
      </c>
      <c r="C70" s="124"/>
      <c r="D70" s="140">
        <f>+D67+D65</f>
        <v>1242</v>
      </c>
      <c r="E70" s="144"/>
      <c r="F70" s="140">
        <v>7320</v>
      </c>
    </row>
    <row r="72" ht="12.75">
      <c r="D72" s="9">
        <f>Aktif!F12+Aktif!F19</f>
        <v>1242</v>
      </c>
    </row>
    <row r="73" spans="2:4" ht="12.75">
      <c r="B73" s="235" t="s">
        <v>417</v>
      </c>
      <c r="D73" s="9">
        <f>D70-D72</f>
        <v>0</v>
      </c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Serap CAKIR 2 (GF-MALI ISLER)</cp:lastModifiedBy>
  <cp:lastPrinted>2012-10-17T13:12:17Z</cp:lastPrinted>
  <dcterms:created xsi:type="dcterms:W3CDTF">2008-10-26T17:00:26Z</dcterms:created>
  <dcterms:modified xsi:type="dcterms:W3CDTF">2012-10-17T15:26:39Z</dcterms:modified>
  <cp:category/>
  <cp:version/>
  <cp:contentType/>
  <cp:contentStatus/>
</cp:coreProperties>
</file>